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20" windowHeight="6180" tabRatio="856" firstSheet="1" activeTab="4"/>
  </bookViews>
  <sheets>
    <sheet name="1.ประมาณการรายรับ สป.สธ.ก่อนSK" sheetId="1" r:id="rId1"/>
    <sheet name="2ประมาณการรายรับหลังSK+เงินเติม" sheetId="2" r:id="rId2"/>
    <sheet name="3.วงเงินเกลี่ยเพิ่มเติมระดับเขต" sheetId="3" r:id="rId3"/>
    <sheet name="4.เขตเกลี่ยเงินเติมระดับเขต" sheetId="4" r:id="rId4"/>
    <sheet name="5.เขตเกลี่ย Hardship" sheetId="5" r:id="rId5"/>
    <sheet name="6.เขตเกลี่ย PP Non UC" sheetId="6" r:id="rId6"/>
    <sheet name="7.เขตเกลี่ยค่าตอบแทน" sheetId="7" r:id="rId7"/>
  </sheets>
  <definedNames>
    <definedName name="_xlnm._FilterDatabase" localSheetId="0" hidden="1">'1.ประมาณการรายรับ สป.สธ.ก่อนSK'!$A$4:$R$84</definedName>
    <definedName name="_xlnm._FilterDatabase" localSheetId="1" hidden="1">'2ประมาณการรายรับหลังSK+เงินเติม'!$A$3:$W$3</definedName>
    <definedName name="_xlnm._FilterDatabase" localSheetId="3" hidden="1">'4.เขตเกลี่ยเงินเติมระดับเขต'!$A$3:$K$83</definedName>
    <definedName name="_xlnm._FilterDatabase" localSheetId="5" hidden="1">'6.เขตเกลี่ย PP Non UC'!$A$3:$I$125</definedName>
    <definedName name="SAPBEXsysID" hidden="1">"BWP"</definedName>
    <definedName name="workload" localSheetId="0">#REF!</definedName>
    <definedName name="workload" localSheetId="1">#REF!</definedName>
    <definedName name="workload" localSheetId="3">#REF!</definedName>
    <definedName name="workload" localSheetId="4">#REF!</definedName>
    <definedName name="workload">#REF!</definedName>
  </definedNames>
  <calcPr fullCalcOnLoad="1"/>
</workbook>
</file>

<file path=xl/comments4.xml><?xml version="1.0" encoding="utf-8"?>
<comments xmlns="http://schemas.openxmlformats.org/spreadsheetml/2006/main">
  <authors>
    <author>tawatchai.r</author>
  </authors>
  <commentList>
    <comment ref="J3" authorId="0">
      <text>
        <r>
          <rPr>
            <b/>
            <sz val="9"/>
            <rFont val="Tahoma"/>
            <family val="2"/>
          </rPr>
          <t>เขตปรับเกลี่ยเงินระดับเขต</t>
        </r>
      </text>
    </comment>
  </commentList>
</comments>
</file>

<file path=xl/comments6.xml><?xml version="1.0" encoding="utf-8"?>
<comments xmlns="http://schemas.openxmlformats.org/spreadsheetml/2006/main">
  <authors>
    <author>tawatchai.r</author>
  </authors>
  <commentList>
    <comment ref="I3" authorId="0">
      <text>
        <r>
          <rPr>
            <b/>
            <sz val="9"/>
            <rFont val="Tahoma"/>
            <family val="2"/>
          </rPr>
          <t>เขตจัดสรร PP Non UC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<sst xmlns="http://schemas.openxmlformats.org/spreadsheetml/2006/main" count="2552" uniqueCount="518">
  <si>
    <t>เขต</t>
  </si>
  <si>
    <t>จังหวัด</t>
  </si>
  <si>
    <t>Province code</t>
  </si>
  <si>
    <t>Hmain</t>
  </si>
  <si>
    <t>10686</t>
  </si>
  <si>
    <t>10756</t>
  </si>
  <si>
    <t>10757</t>
  </si>
  <si>
    <t>10758</t>
  </si>
  <si>
    <t>10759</t>
  </si>
  <si>
    <t>10760</t>
  </si>
  <si>
    <t>28875</t>
  </si>
  <si>
    <t>01130</t>
  </si>
  <si>
    <t>10687</t>
  </si>
  <si>
    <t>10761</t>
  </si>
  <si>
    <t>10762</t>
  </si>
  <si>
    <t>10763</t>
  </si>
  <si>
    <t>10764</t>
  </si>
  <si>
    <t>10765</t>
  </si>
  <si>
    <t>10766</t>
  </si>
  <si>
    <t>10767</t>
  </si>
  <si>
    <t>10660</t>
  </si>
  <si>
    <t>10688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</si>
  <si>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</si>
  <si>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</si>
  <si>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</si>
  <si>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</si>
  <si>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</si>
  <si>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</si>
  <si>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</si>
  <si>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</si>
  <si>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</si>
  <si>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</si>
  <si>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</si>
  <si>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</si>
  <si>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10780</t>
  </si>
  <si>
    <t>10781</t>
  </si>
  <si>
    <t>10689</t>
  </si>
  <si>
    <t>10782</t>
  </si>
  <si>
    <t>10784</t>
  </si>
  <si>
    <t>10785</t>
  </si>
  <si>
    <t>10786</t>
  </si>
  <si>
    <t>10787</t>
  </si>
  <si>
    <t>10788</t>
  </si>
  <si>
    <t>10690</t>
  </si>
  <si>
    <t>10691</t>
  </si>
  <si>
    <t>10789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</si>
  <si>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</si>
  <si>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</si>
  <si>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</si>
  <si>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</si>
  <si>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</si>
  <si>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</si>
  <si>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</si>
  <si>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</si>
  <si>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10692</t>
  </si>
  <si>
    <t>10693</t>
  </si>
  <si>
    <t>10798</t>
  </si>
  <si>
    <t>10799</t>
  </si>
  <si>
    <t>10800</t>
  </si>
  <si>
    <t>10801</t>
  </si>
  <si>
    <t>10661</t>
  </si>
  <si>
    <t>10695</t>
  </si>
  <si>
    <t>10807</t>
  </si>
  <si>
    <t>10808</t>
  </si>
  <si>
    <t>10809</t>
  </si>
  <si>
    <t>10810</t>
  </si>
  <si>
    <t>10811</t>
  </si>
  <si>
    <t>10812</t>
  </si>
  <si>
    <t>10813</t>
  </si>
  <si>
    <t>10814</t>
  </si>
  <si>
    <t>10815</t>
  </si>
  <si>
    <t>10816</t>
  </si>
  <si>
    <t>10698</t>
  </si>
  <si>
    <t>10863</t>
  </si>
  <si>
    <t>10864</t>
  </si>
  <si>
    <t>10865</t>
  </si>
  <si>
    <t>01</t>
  </si>
  <si>
    <t>02</t>
  </si>
  <si>
    <t>03</t>
  </si>
  <si>
    <t>04</t>
  </si>
  <si>
    <t>1200</t>
  </si>
  <si>
    <t>นนทบุรี</t>
  </si>
  <si>
    <t>1300</t>
  </si>
  <si>
    <t>ปทุมธานี</t>
  </si>
  <si>
    <t>1400</t>
  </si>
  <si>
    <t>พระนครศรีอยุธยา</t>
  </si>
  <si>
    <t>1500</t>
  </si>
  <si>
    <t>อ่างทอง</t>
  </si>
  <si>
    <t>1600</t>
  </si>
  <si>
    <t>ลพบุรี</t>
  </si>
  <si>
    <t>1700</t>
  </si>
  <si>
    <t>สิงห์บุรี</t>
  </si>
  <si>
    <t>1900</t>
  </si>
  <si>
    <t>สระบุรี</t>
  </si>
  <si>
    <t>2600</t>
  </si>
  <si>
    <t>นครนายก</t>
  </si>
  <si>
    <t>05</t>
  </si>
  <si>
    <t>06</t>
  </si>
  <si>
    <t>07</t>
  </si>
  <si>
    <t>08</t>
  </si>
  <si>
    <t>09</t>
  </si>
  <si>
    <t>10</t>
  </si>
  <si>
    <t>11</t>
  </si>
  <si>
    <t>12</t>
  </si>
  <si>
    <t>CMU</t>
  </si>
  <si>
    <t>รพช.≤10</t>
  </si>
  <si>
    <t>รพท.≤300</t>
  </si>
  <si>
    <t>ประมาณการ adjrw IP บริการคนในเขต</t>
  </si>
  <si>
    <t>ประมาณการ adjrw IP บริการคนนอกเขต</t>
  </si>
  <si>
    <t>ประมาณการ อัตราจ่าย IP ในเขต</t>
  </si>
  <si>
    <t>รพช.B&gt;10-≤60 POP&gt;40,000-50,000</t>
  </si>
  <si>
    <t>รพช.B&gt;60 POP≤60,000</t>
  </si>
  <si>
    <t>รพช.B&gt;10-≤60 POP&gt;10,000-20,000</t>
  </si>
  <si>
    <t>รพช.B&gt;10-≤60 POP&gt;30,000-40,000</t>
  </si>
  <si>
    <t>รพช.B&gt;10-≤60 POP&gt;60,000</t>
  </si>
  <si>
    <t>รพช.B&gt;10-≤60 POP&gt;20,000-30,000</t>
  </si>
  <si>
    <t>รพช.B&gt;10-≤60 POP&gt;50,000-60,000</t>
  </si>
  <si>
    <t>รพช.B&gt;10-≤60 POP&gt;5,000-10,000</t>
  </si>
  <si>
    <t>รพช.B&gt;60 POP&gt;60,000</t>
  </si>
  <si>
    <t>รพท.&gt;300-600</t>
  </si>
  <si>
    <t>รพศ.≤600</t>
  </si>
  <si>
    <t>รพศ.&gt;600-1,000</t>
  </si>
  <si>
    <t>รพ.พระนครศรีอยุธยา</t>
  </si>
  <si>
    <t>รพ.สระบุรี</t>
  </si>
  <si>
    <t>รพ.พระนั่งเกล้า</t>
  </si>
  <si>
    <t>รพ.ปทุมธานี</t>
  </si>
  <si>
    <t>รพ.เสนา</t>
  </si>
  <si>
    <t>รพ.อ่างทอง</t>
  </si>
  <si>
    <t>รพ.พระนารายณ์มหาราช</t>
  </si>
  <si>
    <t>รพ.บ้านหมี่</t>
  </si>
  <si>
    <t>รพ.สิงห์บุรี</t>
  </si>
  <si>
    <t>รพ.อินทร์บุรี</t>
  </si>
  <si>
    <t>รพ.พระพุทธบาท</t>
  </si>
  <si>
    <t>รพ.นครนายก</t>
  </si>
  <si>
    <t>รพ.บางกรวย</t>
  </si>
  <si>
    <t>รพ.บางใหญ่</t>
  </si>
  <si>
    <t>รพ.บางบัวทอง</t>
  </si>
  <si>
    <t>รพ.ไทรน้อย</t>
  </si>
  <si>
    <t>รพ.ปากเกร็ด</t>
  </si>
  <si>
    <t>รพ.คลองหลวง</t>
  </si>
  <si>
    <t>รพ.ธัญบุรี</t>
  </si>
  <si>
    <t>รพ.หนองเสือ</t>
  </si>
  <si>
    <t>รพ.ลาดหลุมแก้ว</t>
  </si>
  <si>
    <t>รพ.ลำลูกกา</t>
  </si>
  <si>
    <t>รพ.สามโคก</t>
  </si>
  <si>
    <t>รพ.ท่าเรือ</t>
  </si>
  <si>
    <t>รพ.บางไทร</t>
  </si>
  <si>
    <t>รพ.บางบาล</t>
  </si>
  <si>
    <t>รพ.บางปะอิน</t>
  </si>
  <si>
    <t>รพ.บางปะหัน</t>
  </si>
  <si>
    <t>รพ.ผักไห่</t>
  </si>
  <si>
    <t>รพ.ภาชี</t>
  </si>
  <si>
    <t>รพ.ลาดบัวหลวง</t>
  </si>
  <si>
    <t>รพ.วังน้อย</t>
  </si>
  <si>
    <t>รพ.บางซ้าย</t>
  </si>
  <si>
    <t>รพ.อุทัย</t>
  </si>
  <si>
    <t>รพ.มหาราช</t>
  </si>
  <si>
    <t>รพ.บ้านแพรก</t>
  </si>
  <si>
    <t>รพ.ไชโย</t>
  </si>
  <si>
    <t>รพ.ป่าโมก</t>
  </si>
  <si>
    <t>รพ.โพธิ์ทอง</t>
  </si>
  <si>
    <t>รพ.แสวงหา</t>
  </si>
  <si>
    <t>รพ.วิเศษชัยชาญ</t>
  </si>
  <si>
    <t>รพ.สามโก้</t>
  </si>
  <si>
    <t>รพ.พัฒนานิคม</t>
  </si>
  <si>
    <t>รพ.โคกสำโรง</t>
  </si>
  <si>
    <t>รพ.ชัยบาดาล</t>
  </si>
  <si>
    <t>รพ.ท่าวุ้ง</t>
  </si>
  <si>
    <t>รพ.ท่าหลวง</t>
  </si>
  <si>
    <t>รพ.สระโบสถ์</t>
  </si>
  <si>
    <t>รพ.โคกเจริญ</t>
  </si>
  <si>
    <t>รพ.ลำสนธิ</t>
  </si>
  <si>
    <t>รพ.หนองม่วง</t>
  </si>
  <si>
    <t>รพ.บางระจัน</t>
  </si>
  <si>
    <t>รพ.ค่ายบางระจัน</t>
  </si>
  <si>
    <t>รพ.พรหมบุรี</t>
  </si>
  <si>
    <t>รพ.ท่าช้าง</t>
  </si>
  <si>
    <t>รพ.แก่งคอย</t>
  </si>
  <si>
    <t>รพ.หนองแค</t>
  </si>
  <si>
    <t>รพ.วิหารแดง</t>
  </si>
  <si>
    <t>รพ.หนองแซง</t>
  </si>
  <si>
    <t>รพ.บ้านหมอ</t>
  </si>
  <si>
    <t>รพ.ดอนพุด</t>
  </si>
  <si>
    <t>รพ.หนองโดน</t>
  </si>
  <si>
    <t>รพ.เสาไห้</t>
  </si>
  <si>
    <t>รพ.มวกเหล็ก</t>
  </si>
  <si>
    <t>รพ.วังม่วง</t>
  </si>
  <si>
    <t>รพ.ปากพลี</t>
  </si>
  <si>
    <t>รพ.บ้านนา</t>
  </si>
  <si>
    <t>รพ.องครักษ์</t>
  </si>
  <si>
    <t>รพ.บางบัวทอง 2</t>
  </si>
  <si>
    <t>รพ.สต.เฉลิมพระเกียรติฯ(ลาดสวาย)</t>
  </si>
  <si>
    <t>รพ.ประชาธิปัตย์</t>
  </si>
  <si>
    <t>พื้นที่</t>
  </si>
  <si>
    <t>H-name</t>
  </si>
  <si>
    <t>เขต 4 สระบุรี</t>
  </si>
  <si>
    <t>อัตราจ่าย OP</t>
  </si>
  <si>
    <t>อัตราจ่าย P&amp;P Basic services</t>
  </si>
  <si>
    <t>วงเงิน PP Basic service cap</t>
  </si>
  <si>
    <t>วงเงิน OP cap</t>
  </si>
  <si>
    <t>วงเงิน PP Basic service ผลงานบริการ</t>
  </si>
  <si>
    <t>ประมาณการเงิน IP บริการคนในเขต</t>
  </si>
  <si>
    <t>ประมาณการเงิน IP บริการคนนอกเขต</t>
  </si>
  <si>
    <t>รวมประมาณการเงิน OP+PP+IP</t>
  </si>
  <si>
    <t xml:space="preserve"> รพ.พระนั่งเกล้า</t>
  </si>
  <si>
    <t xml:space="preserve"> รพ.บางกรวย</t>
  </si>
  <si>
    <t xml:space="preserve"> รพ.บางใหญ่</t>
  </si>
  <si>
    <t xml:space="preserve"> รพ.บางบัวทอง</t>
  </si>
  <si>
    <t xml:space="preserve"> รพ.ไทรน้อย</t>
  </si>
  <si>
    <t xml:space="preserve"> รพ.ปากเกร็ด</t>
  </si>
  <si>
    <t xml:space="preserve"> รพ.บางบัวทอง 2</t>
  </si>
  <si>
    <t xml:space="preserve"> รพ.สต.เฉลิมพระเกียรติฯ(ลาดสวาย)</t>
  </si>
  <si>
    <t xml:space="preserve"> รพ.ปทุมธานี</t>
  </si>
  <si>
    <t xml:space="preserve"> รพ.คลองหลวง</t>
  </si>
  <si>
    <t xml:space="preserve"> รพ.ธัญบุรี</t>
  </si>
  <si>
    <t xml:space="preserve"> รพ.ประชาธิปัตย์</t>
  </si>
  <si>
    <t xml:space="preserve"> รพ.หนองเสือ</t>
  </si>
  <si>
    <t xml:space="preserve"> รพ.ลาดหลุมแก้ว</t>
  </si>
  <si>
    <t xml:space="preserve"> รพ.ลำลูกกา</t>
  </si>
  <si>
    <t xml:space="preserve"> รพ.สามโคก</t>
  </si>
  <si>
    <t xml:space="preserve"> รพ.พระนครศรีอยุธยา</t>
  </si>
  <si>
    <t xml:space="preserve"> รพ.เสนา</t>
  </si>
  <si>
    <t xml:space="preserve"> รพ.ท่าเรือ</t>
  </si>
  <si>
    <t xml:space="preserve"> สมเด็จพระสังฆราช(นครหลวง)</t>
  </si>
  <si>
    <t xml:space="preserve"> รพ.บางไทร</t>
  </si>
  <si>
    <t xml:space="preserve"> รพ.บางบาล</t>
  </si>
  <si>
    <t xml:space="preserve"> รพ.บางปะอิน</t>
  </si>
  <si>
    <t xml:space="preserve"> รพ.บางปะหัน</t>
  </si>
  <si>
    <t xml:space="preserve"> รพ.ผักไห่</t>
  </si>
  <si>
    <t xml:space="preserve"> รพ.ภาชี</t>
  </si>
  <si>
    <t xml:space="preserve"> รพ.ลาดบัวหลวง</t>
  </si>
  <si>
    <t xml:space="preserve"> รพ.วังน้อย</t>
  </si>
  <si>
    <t xml:space="preserve"> รพ.บางซ้าย</t>
  </si>
  <si>
    <t xml:space="preserve"> รพ.อุทัย</t>
  </si>
  <si>
    <t xml:space="preserve"> รพ.มหาราช</t>
  </si>
  <si>
    <t xml:space="preserve"> รพ.บ้านแพรก</t>
  </si>
  <si>
    <t xml:space="preserve"> รพ.อ่างทอง</t>
  </si>
  <si>
    <t xml:space="preserve"> รพ.ไชโย</t>
  </si>
  <si>
    <t xml:space="preserve"> รพ.ป่าโมก</t>
  </si>
  <si>
    <t xml:space="preserve"> รพ.โพธิ์ทอง</t>
  </si>
  <si>
    <t xml:space="preserve"> รพ.แสวงหา</t>
  </si>
  <si>
    <t xml:space="preserve"> รพ.วิเศษชัยชาญ</t>
  </si>
  <si>
    <t xml:space="preserve"> รพ.สามโก้</t>
  </si>
  <si>
    <t xml:space="preserve"> รพ.พระนารายณ์มหาราช</t>
  </si>
  <si>
    <t xml:space="preserve"> รพ.บ้านหมี่</t>
  </si>
  <si>
    <t xml:space="preserve"> รพ.พัฒนานิคม</t>
  </si>
  <si>
    <t xml:space="preserve"> รพ.โคกสำโรง</t>
  </si>
  <si>
    <t xml:space="preserve"> รพ.ชัยบาดาล</t>
  </si>
  <si>
    <t xml:space="preserve"> รพ.ท่าวุ้ง</t>
  </si>
  <si>
    <t xml:space="preserve"> รพ.ท่าหลวง</t>
  </si>
  <si>
    <t xml:space="preserve"> รพ.สระโบสถ์</t>
  </si>
  <si>
    <t xml:space="preserve"> รพ.โคกเจริญ</t>
  </si>
  <si>
    <t xml:space="preserve"> รพ.ลำสนธิ</t>
  </si>
  <si>
    <t xml:space="preserve"> รพ.หนองม่วง</t>
  </si>
  <si>
    <t xml:space="preserve"> รพ.สิงห์บุรี</t>
  </si>
  <si>
    <t xml:space="preserve"> รพ.อินทร์บุรี</t>
  </si>
  <si>
    <t xml:space="preserve"> รพ.บางระจัน</t>
  </si>
  <si>
    <t xml:space="preserve"> รพ.ค่ายบางระจัน</t>
  </si>
  <si>
    <t xml:space="preserve"> รพ.พรหมบุรี</t>
  </si>
  <si>
    <t xml:space="preserve"> รพ.ท่าช้าง</t>
  </si>
  <si>
    <t xml:space="preserve"> รพ.สระบุรี</t>
  </si>
  <si>
    <t xml:space="preserve"> รพ.พระพุทธบาท</t>
  </si>
  <si>
    <t xml:space="preserve"> รพ.แก่งคอย</t>
  </si>
  <si>
    <t xml:space="preserve"> รพ.หนองแค</t>
  </si>
  <si>
    <t xml:space="preserve"> รพ.วิหารแดง</t>
  </si>
  <si>
    <t xml:space="preserve"> รพ.หนองแซง</t>
  </si>
  <si>
    <t xml:space="preserve"> รพ.บ้านหมอ</t>
  </si>
  <si>
    <t xml:space="preserve"> รพ.ดอนพุด</t>
  </si>
  <si>
    <t xml:space="preserve"> รพ.หนองโดน</t>
  </si>
  <si>
    <t xml:space="preserve"> รพ.เสาไห้</t>
  </si>
  <si>
    <t xml:space="preserve"> รพ.มวกเหล็ก</t>
  </si>
  <si>
    <t xml:space="preserve"> รพ.วังม่วง</t>
  </si>
  <si>
    <t xml:space="preserve"> รพ.นครนายก</t>
  </si>
  <si>
    <t xml:space="preserve"> รพ.ปากพลี</t>
  </si>
  <si>
    <t xml:space="preserve"> รพ.บ้านนา</t>
  </si>
  <si>
    <t xml:space="preserve"> รพ.องครักษ์</t>
  </si>
  <si>
    <t>Group ค่าK</t>
  </si>
  <si>
    <t>ค่า K</t>
  </si>
  <si>
    <t>รพ.สมเด็จพระสังฆราช(นครหลวง)</t>
  </si>
  <si>
    <t>ผลรวม</t>
  </si>
  <si>
    <t>Htype</t>
  </si>
  <si>
    <t>0010</t>
  </si>
  <si>
    <t>0012</t>
  </si>
  <si>
    <t>0013</t>
  </si>
  <si>
    <t>0016</t>
  </si>
  <si>
    <t>13815</t>
  </si>
  <si>
    <t>ศูนย์การแพทย์ปัญญานันทภิกขุ ชลประทาน มหาวิทยาลัยศรีนครินทรวิโรฒ</t>
  </si>
  <si>
    <t>21428</t>
  </si>
  <si>
    <t>ดร.แคร์ คลินิกเวชกรรม</t>
  </si>
  <si>
    <t>21429</t>
  </si>
  <si>
    <t>มิตรไมตรีคลินิกเวชกรรม(ประชาชื่น)</t>
  </si>
  <si>
    <t>21430</t>
  </si>
  <si>
    <t>มิตรไมตรีคลินิกเวชกรรม(ประชานิเวศน์ 3)</t>
  </si>
  <si>
    <t>22604</t>
  </si>
  <si>
    <t>มิตรไมตรีคลินิกเวชกรรม (พฤกษา3)</t>
  </si>
  <si>
    <t>22868</t>
  </si>
  <si>
    <t>มิตรไมตรีคลินิกเวชกรรม (ธารทอง)</t>
  </si>
  <si>
    <t>22970</t>
  </si>
  <si>
    <t>มิตรไมตรีคลินิกเวชกรรม (เจ้าพระยา)</t>
  </si>
  <si>
    <t>22971</t>
  </si>
  <si>
    <t>มิตรไมตรีคลินิกเวชกรรม (ลานทอง)</t>
  </si>
  <si>
    <t>23763</t>
  </si>
  <si>
    <t>มิตรไมตรีคลินิกเวชกรรม(บางกรวย)</t>
  </si>
  <si>
    <t>23764</t>
  </si>
  <si>
    <t>มิตรไมตรีคลินิกเวชกรรม(ดวงแก้ว)</t>
  </si>
  <si>
    <t>23820</t>
  </si>
  <si>
    <t>มิตรไมตรีคลินิกเวชกรรม(กฤษดานคร)</t>
  </si>
  <si>
    <t>23821</t>
  </si>
  <si>
    <t>มิตรไมตรีคลินิกเวชกรรม(สนามบินน้ำ)</t>
  </si>
  <si>
    <t>23822</t>
  </si>
  <si>
    <t>มิตรไมตรีคลินิกเวชกรรม(ท่าทราย)</t>
  </si>
  <si>
    <t>23836</t>
  </si>
  <si>
    <t>สามัคคีคลินิกเวชกรรม</t>
  </si>
  <si>
    <t>23918</t>
  </si>
  <si>
    <t>มิตรไมตรีคลินิกเวชกรรม(บางใหญ่ซิตี้)</t>
  </si>
  <si>
    <t>23933</t>
  </si>
  <si>
    <t>มิตรไมตรีคลินิกเวชกรรม(พิมลราช)</t>
  </si>
  <si>
    <t>28866</t>
  </si>
  <si>
    <t>ศูนย์บริการสาธารณสุขเทศบาลนครนนทบุรีที่ 6</t>
  </si>
  <si>
    <t>11802</t>
  </si>
  <si>
    <t>13778</t>
  </si>
  <si>
    <t>รพ.ธรรมศาสตร์เฉลิมพระเกียรติ</t>
  </si>
  <si>
    <t>23947</t>
  </si>
  <si>
    <t>มิตรไมตรีคลินิกเวชกรรม(สาขาอู่ทอง)</t>
  </si>
  <si>
    <t>23948</t>
  </si>
  <si>
    <t>มิตรไมตรีคลินิกเวชกรรม(สาขาคลอง 3)</t>
  </si>
  <si>
    <t>24041</t>
  </si>
  <si>
    <t>รักษ์สุขคลินิกเวชกรรม(สาขาไวท์เฮ้าส์)</t>
  </si>
  <si>
    <t>24042</t>
  </si>
  <si>
    <t>รักษ์สุขคลินิกเวชกรรม(สาขาคลอง 3)</t>
  </si>
  <si>
    <t>24192</t>
  </si>
  <si>
    <t>คลินิกเวชกรรมเยนเนอรัลเมืองเอก</t>
  </si>
  <si>
    <t>24698</t>
  </si>
  <si>
    <t>คาเมราตาคลินิกเวชกรรมสาขาเมืองเอก</t>
  </si>
  <si>
    <t>24707</t>
  </si>
  <si>
    <t>รักษ์สุขคลินิกเวชกรรม (สาขาคลอง 6)</t>
  </si>
  <si>
    <t>24924</t>
  </si>
  <si>
    <t>มิตรไมตรีคลินิกเวชกรรม(เสมาฟ้าคราม)</t>
  </si>
  <si>
    <t>24925</t>
  </si>
  <si>
    <t>มิตรไมตรีคลินิกเวชกรรม(ไทยสมบูรณ์)</t>
  </si>
  <si>
    <t>28012</t>
  </si>
  <si>
    <t>มิตรไมตรีคลินิกเวชกรรม(คลองหนึ่ง)</t>
  </si>
  <si>
    <t>28013</t>
  </si>
  <si>
    <t>รักษ์สุขคลินิกเวชกรรม(สาขาฟ้าคราม)</t>
  </si>
  <si>
    <t>31157</t>
  </si>
  <si>
    <t>มิตรไมตรี คลินิกเวชกรรม(สาขานวนคร)</t>
  </si>
  <si>
    <t>31158</t>
  </si>
  <si>
    <t>มิตรไมตรีคลินิกเวชกรรม(สาขาเทพกุญชร)</t>
  </si>
  <si>
    <t>31160</t>
  </si>
  <si>
    <t>คลองหลวงคลินิกเวชกรรม</t>
  </si>
  <si>
    <t>31161</t>
  </si>
  <si>
    <t>รักษ์สุขคลินิกเวชกรรม(สาขาคลอง 8)</t>
  </si>
  <si>
    <t>33159</t>
  </si>
  <si>
    <t>นพเวชคลินิกเวชกรรม สาขาคลอง 7 ลำลูกกา</t>
  </si>
  <si>
    <t>33160</t>
  </si>
  <si>
    <t>นพเวชคลินิกเวชกรรม สาขาคลอง 4 ลำลูกกา</t>
  </si>
  <si>
    <t>11484</t>
  </si>
  <si>
    <t>รพ.อานันทมหิดล ลพบุรี</t>
  </si>
  <si>
    <t>14928</t>
  </si>
  <si>
    <t>รพ.กองบิน 2</t>
  </si>
  <si>
    <t>11485</t>
  </si>
  <si>
    <t>รพ.ค่ายอดิศร</t>
  </si>
  <si>
    <t>11491</t>
  </si>
  <si>
    <t>รพ.รร.นายร้อยพระจุลจอมเกล้า</t>
  </si>
  <si>
    <t>14904</t>
  </si>
  <si>
    <t>รพ.ศูนย์การแพทย์สมเด็จพระเทพรัตนราชสุดาฯ</t>
  </si>
  <si>
    <t>อัตราจ่าย OP Step ladder</t>
  </si>
  <si>
    <t>OP Step ladder</t>
  </si>
  <si>
    <t>อัตราจ่าย PP Step ladder</t>
  </si>
  <si>
    <t>ปชก UC</t>
  </si>
  <si>
    <t>P&amp;P  Step ladder</t>
  </si>
  <si>
    <t>ประมาณการเงิน IP นอกเขต</t>
  </si>
  <si>
    <t>ประมาณการเงิน IPในเขต ปรับค่าk</t>
  </si>
  <si>
    <t>จำนวนเงิน สำหรับเขตปรับเกลี่ย</t>
  </si>
  <si>
    <t>[1]</t>
  </si>
  <si>
    <t>[2]</t>
  </si>
  <si>
    <t>40855</t>
  </si>
  <si>
    <t>ศูนย์แพทย์ปฐมภูมิและแพทย์แผนไทยประยุกต์คณะแพทยศาสตร์ มหาวิทยาลัยธรรมศาสตร์</t>
  </si>
  <si>
    <t>มิตรไมตรีคลินิกเวชกรรม (สาขาลาดสวาย)</t>
  </si>
  <si>
    <t>สมเด็จพระสังฆราช(นครหลวง)</t>
  </si>
  <si>
    <t>เงิน PP Non UC ระดับจังหวัด</t>
  </si>
  <si>
    <t>เขตสรรเงิน PP Non UC ให้ CUP</t>
  </si>
  <si>
    <t>นนทบุรี Total</t>
  </si>
  <si>
    <t>ปทุมธานี Total</t>
  </si>
  <si>
    <t>พระนครศรีอยุธยา Total</t>
  </si>
  <si>
    <t>อ่างทอง Total</t>
  </si>
  <si>
    <t>ลพบุรี Total</t>
  </si>
  <si>
    <t>สิงห์บุรี Total</t>
  </si>
  <si>
    <t>สระบุรี Total</t>
  </si>
  <si>
    <t>นครนายก Total</t>
  </si>
  <si>
    <t>Grand Total</t>
  </si>
  <si>
    <t>เขตปรับเกลี่ยเงินเติม 1,600 ล้าน</t>
  </si>
  <si>
    <t>ปชก. UC</t>
  </si>
  <si>
    <t>[3]</t>
  </si>
  <si>
    <t>[4]</t>
  </si>
  <si>
    <t>[5]</t>
  </si>
  <si>
    <t>[6]</t>
  </si>
  <si>
    <t>[7]=[1]*[2]</t>
  </si>
  <si>
    <t>[8]=[1]*[3]</t>
  </si>
  <si>
    <t>[9]</t>
  </si>
  <si>
    <t>[10]=[4]*[6]</t>
  </si>
  <si>
    <t>[11]=[5]*9600</t>
  </si>
  <si>
    <t>[12]=[7]+…+[11]</t>
  </si>
  <si>
    <t>ประมาณการอัตราจ่ายIPในเขตหลังปรับค่า K</t>
  </si>
  <si>
    <t>[7]</t>
  </si>
  <si>
    <t>[8]=[2]*[3]</t>
  </si>
  <si>
    <t>[9]=[2]*[4]</t>
  </si>
  <si>
    <t>[10]=[5]*[7]</t>
  </si>
  <si>
    <t>[11]=[6]*9600</t>
  </si>
  <si>
    <t>[12]=[8]+…+[11]</t>
  </si>
  <si>
    <t>[13]</t>
  </si>
  <si>
    <t>[14]-[12]-[13]</t>
  </si>
  <si>
    <t>[15]</t>
  </si>
  <si>
    <t>เงินเติมตามเกณฑ์</t>
  </si>
  <si>
    <t>[16]=[14]-[15]</t>
  </si>
  <si>
    <t>ประมาณการ100%ปี59 หลังปรับเกลี่ย (ไม่รวม CF ระดับประเทศส่วนที่2 40%)</t>
  </si>
  <si>
    <t>วงเงินบบริหารระดับประเทศ/เขต/จังหวัด ที่กระจายวงเงินให้ปต่ละเขตปรับเกลี่ยภายใต้วงเงิน 1,600 ล้านบาท</t>
  </si>
  <si>
    <t>ประมาณการรายรับปี60 หลังปรับลดค่าแรง รวมเงินเติมตามเกณฑ์ (ยอดประกันรายรับปี60)</t>
  </si>
  <si>
    <t>รวมประมาณการเงินก่อนปรับลดค่าแรง</t>
  </si>
  <si>
    <t>ปรับลดค่าแรง</t>
  </si>
  <si>
    <t>รวมประมาณการเงินคงเหลือหลังปรับลดค่าแรง</t>
  </si>
  <si>
    <t>ประมาณการSheet 0ปี60 หลังกัน 1900 ล้านบาทก่อนทำSK หลังปรับลดค่าแรง</t>
  </si>
  <si>
    <t>ประมาณการรายรับ CUP หลังปรับลดค่าแรง รวมเงินเขตปรับเกลี่ย1,600 ล้านบาท</t>
  </si>
  <si>
    <t>ตาราง การจัดสรรค่าตอบแทนกำลังคนสาธารณสุข ปีงบประมาณ 2560</t>
  </si>
  <si>
    <r>
      <rPr>
        <b/>
        <u val="single"/>
        <sz val="10"/>
        <color indexed="8"/>
        <rFont val="Tahoma"/>
        <family val="2"/>
      </rPr>
      <t>หมายเหตุ</t>
    </r>
    <r>
      <rPr>
        <sz val="10"/>
        <color indexed="8"/>
        <rFont val="Tahoma"/>
        <family val="2"/>
      </rPr>
      <t xml:space="preserve"> </t>
    </r>
  </si>
  <si>
    <t>ข้อมูลหน่วยบริการรัฐในสังกัด สป. จากกลุ่มข้อมูลทรัพยากรและมาตรฐานรหัสสุขภาพ กลุ่มภารกิจด้านข้อมูลข่าวสารสุขภาพ สำนักนโยบายและยุทธศาสตร์ กระทรวงสาธารณสุข ณวันที่ 18 เมษายน 2559</t>
  </si>
  <si>
    <t>1) คอลัมภ์[1] ค่าตอบแทนบุคลากรของหน่วยบริการสังกัด สป.สธ. ที่คณะกรรมการร่วมระหว่าง สป.สธ.และสปสช. ระดับประเทศ ได้คำนวณวงเงินให้ตามหลักเกณฑ์แนวทางและเงื่อนไข และสรุปเป็นภาพรวมรายเขต</t>
  </si>
  <si>
    <t xml:space="preserve">2) คอลัมภ์[2]ให้กรอกจำนวนเงินที่ได้รับการปรับเกลี่ยภายใต้วงเงินของเขต โดยต้องให้ รพ.สต. ร้อยละ 100 ของประมาณการค่าใช้จ่ายค่าตอบแทนแบบเหมาจ่ายและหรือค่าตอบแทนตามผลการปฏิบัติงานทั้งปี </t>
  </si>
  <si>
    <t>รหัสจังหวัด</t>
  </si>
  <si>
    <t>รหัสหน่วยบริการ</t>
  </si>
  <si>
    <t>หน่วยบริการ</t>
  </si>
  <si>
    <t>วงเงิน
ค่าตอบแทนระดับเขต</t>
  </si>
  <si>
    <t>จำนวนเงิน
ที่รับการปรับเกลี่ยค่าตอบแทน</t>
  </si>
  <si>
    <t>โรงพยาบาลพระนั่งเกล้า</t>
  </si>
  <si>
    <t>โรงพยาบาลบางกรวย</t>
  </si>
  <si>
    <t>โรงพยาบาลบางใหญ่</t>
  </si>
  <si>
    <t>โรงพยาบาลบางบัวทอง</t>
  </si>
  <si>
    <t>โรงพยาบาลไทรน้อย</t>
  </si>
  <si>
    <t>โรงพยาบาลปากเกร็ด</t>
  </si>
  <si>
    <t>โรงพยาบาลบางบัวทอง ๒</t>
  </si>
  <si>
    <t>โรงพยาบาลปทุมธานี</t>
  </si>
  <si>
    <t>โรงพยาบาลคลองหลวง</t>
  </si>
  <si>
    <t>โรงพยาบาลธัญบุรี</t>
  </si>
  <si>
    <t>โรงพยาบาลประชาธิปัตย์</t>
  </si>
  <si>
    <t>โรงพยาบาลหนองเสือ</t>
  </si>
  <si>
    <t>โรงพยาบาลลาดหลุมแก้ว</t>
  </si>
  <si>
    <t>โรงพยาบาลลำลูกกา</t>
  </si>
  <si>
    <t>โรงพยาบาลสามโคก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</si>
  <si>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</si>
  <si>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</si>
  <si>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</si>
  <si>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โรงพยาบาลสมเด็จพระสังฆราช(นครหลวง)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</si>
  <si>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</si>
  <si>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</si>
  <si>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</si>
  <si>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</si>
  <si>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</si>
  <si>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</si>
  <si>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</si>
  <si>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</si>
  <si>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</si>
  <si>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</si>
  <si>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</si>
  <si>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</si>
  <si>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โรงพยาบาลอ่างทอง</t>
  </si>
  <si>
    <t>โรงพยาบาลไชโย</t>
  </si>
  <si>
    <t>โรงพยาบาลป่าโมก</t>
  </si>
  <si>
    <t>โรงพยาบาลโพธิ์ทอง</t>
  </si>
  <si>
    <t>โรงพยาบาลแสวงหา</t>
  </si>
  <si>
    <t>โรงพยาบาลวิเศษชัยชาญ</t>
  </si>
  <si>
    <t>โรงพยาบาลสามโก้</t>
  </si>
  <si>
    <t>โรงพยาบาลพระนารายณ์มหาราช</t>
  </si>
  <si>
    <t>โรงพยาบาลบ้านหมี่</t>
  </si>
  <si>
    <t>โรงพยาบาลพัฒนานิคม</t>
  </si>
  <si>
    <t>โรงพยาบาลโคกสำโรง</t>
  </si>
  <si>
    <t>โรงพยาบาลชัยบาดาล</t>
  </si>
  <si>
    <t>โรงพยาบาลท่าวุ้ง</t>
  </si>
  <si>
    <t>โรงพยาบาลท่าหลวง</t>
  </si>
  <si>
    <t>โรงพยาบาลสระโบสถ์</t>
  </si>
  <si>
    <t>โรงพยาบาลโคกเจริญ</t>
  </si>
  <si>
    <t>โรงพยาบาลลำสนธิ</t>
  </si>
  <si>
    <t>โรงพยาบาลหนองม่วง</t>
  </si>
  <si>
    <t>โรงพยาบาลสิงห์บุรี</t>
  </si>
  <si>
    <t>โรงพยาบาลอินทร์บุรี</t>
  </si>
  <si>
    <t>โรงพยาบาลบางระจัน</t>
  </si>
  <si>
    <t>โรงพยาบาลค่ายบางระจัน</t>
  </si>
  <si>
    <t>โรงพยาบาลพรหมบุรี</t>
  </si>
  <si>
    <t>โรงพยาบาลท่าช้าง</t>
  </si>
  <si>
    <t>โรงพยาบาลสระบุรี</t>
  </si>
  <si>
    <t>โรงพยาบาลพระพุทธบาท</t>
  </si>
  <si>
    <t>โรงพยาบาลแก่งคอย</t>
  </si>
  <si>
    <t>โรงพยาบาลหนองแค</t>
  </si>
  <si>
    <t>โรงพยาบาลวิหารแดง</t>
  </si>
  <si>
    <t>โรงพยาบาลหนองแซง</t>
  </si>
  <si>
    <t>โรงพยาบาลบ้านหมอ</t>
  </si>
  <si>
    <t>โรงพยาบาลดอนพุด</t>
  </si>
  <si>
    <t>โรงพยาบาลหนองโดน</t>
  </si>
  <si>
    <t>โรงพยาบาลเสาไห้</t>
  </si>
  <si>
    <t>โรงพยาบาลมวกเหล็ก</t>
  </si>
  <si>
    <t>โรงพยาบาลวังม่วง</t>
  </si>
  <si>
    <t>โรงพยาบาลนครนายก</t>
  </si>
  <si>
    <t>โรงพยาบาลปากพลี</t>
  </si>
  <si>
    <t>โรงพยาบาลบ้านนา</t>
  </si>
  <si>
    <t>โรงพยาบาลองครักษ์</t>
  </si>
  <si>
    <t>เขต 4 ผลรวม</t>
  </si>
  <si>
    <t>(ร่าง) เขตจัดสรรเงิน PP Non UC ปีงบประมาณ 2560</t>
  </si>
  <si>
    <t>OP</t>
  </si>
  <si>
    <t>PP</t>
  </si>
  <si>
    <t>IP</t>
  </si>
  <si>
    <t>รวม</t>
  </si>
  <si>
    <t>ปชก.UC</t>
  </si>
  <si>
    <t>OP ต่อหัว</t>
  </si>
  <si>
    <t>PP ต่อหัว</t>
  </si>
  <si>
    <t>IP ต่อหัว</t>
  </si>
  <si>
    <t>รวมต่อหัว</t>
  </si>
  <si>
    <t>Adjในเขต</t>
  </si>
  <si>
    <t>Adjนอกเขต</t>
  </si>
  <si>
    <t>รวม Adj.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</si>
</sst>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#,##0_ ;[Red]\-#,##0\ "/>
    <numFmt numFmtId="189" formatCode="[$-D00041E]0.#"/>
    <numFmt numFmtId="190" formatCode="_(* #,##0.00_);_(* \(#,##0.00\);_(* &quot;-&quot;??_);_(@_)"/>
    <numFmt numFmtId="191" formatCode="0.000"/>
    <numFmt numFmtId="192" formatCode="_-* #,##0.0000000000_-;\-* #,##0.0000000000_-;_-* &quot;-&quot;??_-;_-@_-"/>
    <numFmt numFmtId="193" formatCode="_-* #,##0.000000000000_-;\-* #,##0.000000000000_-;_-* &quot;-&quot;??_-;_-@_-"/>
    <numFmt numFmtId="194" formatCode="0.0000000"/>
    <numFmt numFmtId="195" formatCode="0.000000"/>
    <numFmt numFmtId="196" formatCode="0.00000"/>
    <numFmt numFmtId="197" formatCode="0.0000"/>
    <numFmt numFmtId="198" formatCode="_-* #,##0.0_-;\-* #,##0.0_-;_-* &quot;-&quot;??_-;_-@_-"/>
    <numFmt numFmtId="199" formatCode="_-* #,##0_-;\-* #,##0_-;_-* &quot;-&quot;??_-;_-@_-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4"/>
      <color indexed="8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8"/>
      <name val="Arial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Arial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</borders>
  <cellStyleXfs count="3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89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89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89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89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89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89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89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89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189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89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89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189" fontId="3" fillId="23" borderId="0" applyNumberFormat="0" applyBorder="0" applyAlignment="0" applyProtection="0"/>
    <xf numFmtId="0" fontId="5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89" fontId="4" fillId="25" borderId="0" applyNumberFormat="0" applyBorder="0" applyAlignment="0" applyProtection="0"/>
    <xf numFmtId="0" fontId="51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89" fontId="4" fillId="17" borderId="0" applyNumberFormat="0" applyBorder="0" applyAlignment="0" applyProtection="0"/>
    <xf numFmtId="0" fontId="51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89" fontId="4" fillId="19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89" fontId="4" fillId="29" borderId="0" applyNumberFormat="0" applyBorder="0" applyAlignment="0" applyProtection="0"/>
    <xf numFmtId="0" fontId="5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89" fontId="4" fillId="31" borderId="0" applyNumberFormat="0" applyBorder="0" applyAlignment="0" applyProtection="0"/>
    <xf numFmtId="0" fontId="5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89" fontId="4" fillId="33" borderId="0" applyNumberFormat="0" applyBorder="0" applyAlignment="0" applyProtection="0"/>
    <xf numFmtId="0" fontId="5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189" fontId="4" fillId="35" borderId="0" applyNumberFormat="0" applyBorder="0" applyAlignment="0" applyProtection="0"/>
    <xf numFmtId="0" fontId="5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189" fontId="4" fillId="37" borderId="0" applyNumberFormat="0" applyBorder="0" applyAlignment="0" applyProtection="0"/>
    <xf numFmtId="0" fontId="51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189" fontId="4" fillId="39" borderId="0" applyNumberFormat="0" applyBorder="0" applyAlignment="0" applyProtection="0"/>
    <xf numFmtId="0" fontId="51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89" fontId="4" fillId="29" borderId="0" applyNumberFormat="0" applyBorder="0" applyAlignment="0" applyProtection="0"/>
    <xf numFmtId="0" fontId="51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189" fontId="4" fillId="31" borderId="0" applyNumberFormat="0" applyBorder="0" applyAlignment="0" applyProtection="0"/>
    <xf numFmtId="0" fontId="5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189" fontId="4" fillId="43" borderId="0" applyNumberFormat="0" applyBorder="0" applyAlignment="0" applyProtection="0"/>
    <xf numFmtId="0" fontId="52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189" fontId="5" fillId="5" borderId="0" applyNumberFormat="0" applyBorder="0" applyAlignment="0" applyProtection="0"/>
    <xf numFmtId="0" fontId="53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189" fontId="6" fillId="46" borderId="2" applyNumberFormat="0" applyAlignment="0" applyProtection="0"/>
    <xf numFmtId="0" fontId="54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189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0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9" fontId="11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189" fontId="12" fillId="7" borderId="0" applyNumberFormat="0" applyBorder="0" applyAlignment="0" applyProtection="0"/>
    <xf numFmtId="0" fontId="5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89" fontId="13" fillId="0" borderId="6" applyNumberFormat="0" applyFill="0" applyAlignment="0" applyProtection="0"/>
    <xf numFmtId="0" fontId="59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89" fontId="14" fillId="0" borderId="8" applyNumberFormat="0" applyFill="0" applyAlignment="0" applyProtection="0"/>
    <xf numFmtId="0" fontId="60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189" fontId="15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9" fontId="15" fillId="0" borderId="0" applyNumberFormat="0" applyFill="0" applyBorder="0" applyAlignment="0" applyProtection="0"/>
    <xf numFmtId="0" fontId="61" fillId="50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189" fontId="16" fillId="13" borderId="2" applyNumberFormat="0" applyAlignment="0" applyProtection="0"/>
    <xf numFmtId="0" fontId="62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189" fontId="17" fillId="0" borderId="12" applyNumberFormat="0" applyFill="0" applyAlignment="0" applyProtection="0"/>
    <xf numFmtId="0" fontId="63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189" fontId="18" fillId="5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8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64" fillId="0" borderId="0">
      <alignment/>
      <protection/>
    </xf>
    <xf numFmtId="189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" fillId="0" borderId="0" applyFill="0" applyProtection="0">
      <alignment/>
    </xf>
    <xf numFmtId="0" fontId="2" fillId="0" borderId="0">
      <alignment/>
      <protection/>
    </xf>
    <xf numFmtId="189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8" fillId="54" borderId="14" applyNumberFormat="0" applyFont="0" applyAlignment="0" applyProtection="0"/>
    <xf numFmtId="189" fontId="3" fillId="54" borderId="14" applyNumberFormat="0" applyFont="0" applyAlignment="0" applyProtection="0"/>
    <xf numFmtId="0" fontId="65" fillId="45" borderId="15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189" fontId="20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9" fontId="21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89" fontId="22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9" fontId="23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9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4" fillId="0" borderId="0">
      <alignment/>
      <protection/>
    </xf>
  </cellStyleXfs>
  <cellXfs count="123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Fill="1" applyBorder="1" applyAlignment="1">
      <alignment/>
    </xf>
    <xf numFmtId="43" fontId="70" fillId="0" borderId="0" xfId="123" applyFont="1" applyFill="1" applyBorder="1" applyAlignment="1">
      <alignment/>
    </xf>
    <xf numFmtId="0" fontId="70" fillId="0" borderId="0" xfId="0" applyFont="1" applyFill="1" applyAlignment="1">
      <alignment/>
    </xf>
    <xf numFmtId="0" fontId="70" fillId="0" borderId="19" xfId="0" applyFont="1" applyFill="1" applyBorder="1" applyAlignment="1">
      <alignment/>
    </xf>
    <xf numFmtId="0" fontId="70" fillId="0" borderId="0" xfId="0" applyFont="1" applyAlignment="1">
      <alignment horizontal="center" vertical="center" wrapText="1"/>
    </xf>
    <xf numFmtId="187" fontId="70" fillId="0" borderId="0" xfId="0" applyNumberFormat="1" applyFont="1" applyFill="1" applyBorder="1" applyAlignment="1">
      <alignment/>
    </xf>
    <xf numFmtId="0" fontId="70" fillId="0" borderId="20" xfId="0" applyFont="1" applyFill="1" applyBorder="1" applyAlignment="1">
      <alignment/>
    </xf>
    <xf numFmtId="0" fontId="70" fillId="0" borderId="21" xfId="0" applyFont="1" applyFill="1" applyBorder="1" applyAlignment="1">
      <alignment/>
    </xf>
    <xf numFmtId="0" fontId="70" fillId="0" borderId="0" xfId="0" applyFont="1" applyAlignment="1">
      <alignment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/>
    </xf>
    <xf numFmtId="43" fontId="70" fillId="0" borderId="22" xfId="123" applyFont="1" applyBorder="1" applyAlignment="1">
      <alignment/>
    </xf>
    <xf numFmtId="0" fontId="70" fillId="55" borderId="22" xfId="0" applyFont="1" applyFill="1" applyBorder="1" applyAlignment="1">
      <alignment/>
    </xf>
    <xf numFmtId="43" fontId="70" fillId="55" borderId="22" xfId="123" applyFont="1" applyFill="1" applyBorder="1" applyAlignment="1">
      <alignment/>
    </xf>
    <xf numFmtId="0" fontId="71" fillId="55" borderId="22" xfId="0" applyFont="1" applyFill="1" applyBorder="1" applyAlignment="1">
      <alignment/>
    </xf>
    <xf numFmtId="43" fontId="70" fillId="55" borderId="22" xfId="123" applyFont="1" applyFill="1" applyBorder="1" applyAlignment="1" applyProtection="1">
      <alignment/>
      <protection/>
    </xf>
    <xf numFmtId="0" fontId="70" fillId="0" borderId="22" xfId="0" applyFont="1" applyFill="1" applyBorder="1" applyAlignment="1">
      <alignment/>
    </xf>
    <xf numFmtId="0" fontId="70" fillId="0" borderId="22" xfId="0" applyFont="1" applyBorder="1" applyAlignment="1" quotePrefix="1">
      <alignment/>
    </xf>
    <xf numFmtId="0" fontId="70" fillId="0" borderId="23" xfId="0" applyFont="1" applyBorder="1" applyAlignment="1">
      <alignment horizontal="center" vertical="center" wrapText="1"/>
    </xf>
    <xf numFmtId="43" fontId="70" fillId="0" borderId="23" xfId="123" applyFont="1" applyBorder="1" applyAlignment="1">
      <alignment/>
    </xf>
    <xf numFmtId="43" fontId="70" fillId="55" borderId="23" xfId="123" applyFont="1" applyFill="1" applyBorder="1" applyAlignment="1">
      <alignment/>
    </xf>
    <xf numFmtId="43" fontId="70" fillId="0" borderId="23" xfId="123" applyFont="1" applyBorder="1" applyAlignment="1" quotePrefix="1">
      <alignment/>
    </xf>
    <xf numFmtId="43" fontId="70" fillId="55" borderId="23" xfId="123" applyFont="1" applyFill="1" applyBorder="1" applyAlignment="1" quotePrefix="1">
      <alignment/>
    </xf>
    <xf numFmtId="43" fontId="70" fillId="0" borderId="24" xfId="123" applyFont="1" applyBorder="1" applyAlignment="1">
      <alignment/>
    </xf>
    <xf numFmtId="43" fontId="70" fillId="55" borderId="24" xfId="123" applyFont="1" applyFill="1" applyBorder="1" applyAlignment="1">
      <alignment/>
    </xf>
    <xf numFmtId="43" fontId="70" fillId="56" borderId="25" xfId="123" applyFont="1" applyFill="1" applyBorder="1" applyAlignment="1" applyProtection="1">
      <alignment/>
      <protection/>
    </xf>
    <xf numFmtId="0" fontId="70" fillId="57" borderId="22" xfId="0" applyFont="1" applyFill="1" applyBorder="1" applyAlignment="1">
      <alignment/>
    </xf>
    <xf numFmtId="43" fontId="70" fillId="57" borderId="22" xfId="0" applyNumberFormat="1" applyFont="1" applyFill="1" applyBorder="1" applyAlignment="1">
      <alignment/>
    </xf>
    <xf numFmtId="0" fontId="71" fillId="57" borderId="22" xfId="0" applyFont="1" applyFill="1" applyBorder="1" applyAlignment="1">
      <alignment/>
    </xf>
    <xf numFmtId="0" fontId="70" fillId="0" borderId="22" xfId="0" applyFont="1" applyFill="1" applyBorder="1" applyAlignment="1">
      <alignment horizontal="center" vertical="center" wrapText="1"/>
    </xf>
    <xf numFmtId="188" fontId="70" fillId="0" borderId="22" xfId="123" applyNumberFormat="1" applyFont="1" applyFill="1" applyBorder="1" applyAlignment="1">
      <alignment/>
    </xf>
    <xf numFmtId="187" fontId="70" fillId="0" borderId="22" xfId="123" applyNumberFormat="1" applyFont="1" applyFill="1" applyBorder="1" applyAlignment="1">
      <alignment/>
    </xf>
    <xf numFmtId="187" fontId="70" fillId="0" borderId="22" xfId="0" applyNumberFormat="1" applyFont="1" applyFill="1" applyBorder="1" applyAlignment="1">
      <alignment/>
    </xf>
    <xf numFmtId="188" fontId="70" fillId="55" borderId="22" xfId="123" applyNumberFormat="1" applyFont="1" applyFill="1" applyBorder="1" applyAlignment="1">
      <alignment/>
    </xf>
    <xf numFmtId="187" fontId="70" fillId="55" borderId="22" xfId="123" applyNumberFormat="1" applyFont="1" applyFill="1" applyBorder="1" applyAlignment="1">
      <alignment/>
    </xf>
    <xf numFmtId="187" fontId="70" fillId="55" borderId="22" xfId="0" applyNumberFormat="1" applyFont="1" applyFill="1" applyBorder="1" applyAlignment="1">
      <alignment/>
    </xf>
    <xf numFmtId="188" fontId="70" fillId="57" borderId="22" xfId="123" applyNumberFormat="1" applyFont="1" applyFill="1" applyBorder="1" applyAlignment="1">
      <alignment/>
    </xf>
    <xf numFmtId="187" fontId="70" fillId="57" borderId="22" xfId="123" applyNumberFormat="1" applyFont="1" applyFill="1" applyBorder="1" applyAlignment="1">
      <alignment/>
    </xf>
    <xf numFmtId="187" fontId="70" fillId="57" borderId="22" xfId="0" applyNumberFormat="1" applyFont="1" applyFill="1" applyBorder="1" applyAlignment="1">
      <alignment/>
    </xf>
    <xf numFmtId="0" fontId="70" fillId="56" borderId="22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70" fillId="56" borderId="26" xfId="0" applyFont="1" applyFill="1" applyBorder="1" applyAlignment="1">
      <alignment vertical="center"/>
    </xf>
    <xf numFmtId="0" fontId="70" fillId="56" borderId="27" xfId="0" applyFont="1" applyFill="1" applyBorder="1" applyAlignment="1">
      <alignment horizontal="center" vertical="center" wrapText="1"/>
    </xf>
    <xf numFmtId="0" fontId="70" fillId="56" borderId="26" xfId="0" applyFont="1" applyFill="1" applyBorder="1" applyAlignment="1">
      <alignment horizontal="center" vertical="center"/>
    </xf>
    <xf numFmtId="0" fontId="70" fillId="56" borderId="22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2" fontId="70" fillId="0" borderId="22" xfId="0" applyNumberFormat="1" applyFont="1" applyFill="1" applyBorder="1" applyAlignment="1">
      <alignment/>
    </xf>
    <xf numFmtId="43" fontId="70" fillId="0" borderId="22" xfId="123" applyFont="1" applyFill="1" applyBorder="1" applyAlignment="1">
      <alignment/>
    </xf>
    <xf numFmtId="43" fontId="70" fillId="0" borderId="22" xfId="0" applyNumberFormat="1" applyFont="1" applyFill="1" applyBorder="1" applyAlignment="1">
      <alignment/>
    </xf>
    <xf numFmtId="0" fontId="70" fillId="0" borderId="26" xfId="0" applyFont="1" applyFill="1" applyBorder="1" applyAlignment="1">
      <alignment vertical="center"/>
    </xf>
    <xf numFmtId="0" fontId="70" fillId="0" borderId="29" xfId="0" applyFont="1" applyFill="1" applyBorder="1" applyAlignment="1">
      <alignment vertical="center"/>
    </xf>
    <xf numFmtId="0" fontId="70" fillId="0" borderId="22" xfId="0" applyFont="1" applyFill="1" applyBorder="1" applyAlignment="1">
      <alignment horizontal="center" vertical="center"/>
    </xf>
    <xf numFmtId="192" fontId="70" fillId="0" borderId="22" xfId="123" applyNumberFormat="1" applyFont="1" applyFill="1" applyBorder="1" applyAlignment="1">
      <alignment horizontal="center" vertical="center"/>
    </xf>
    <xf numFmtId="193" fontId="70" fillId="0" borderId="22" xfId="123" applyNumberFormat="1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/>
    </xf>
    <xf numFmtId="43" fontId="70" fillId="55" borderId="22" xfId="0" applyNumberFormat="1" applyFont="1" applyFill="1" applyBorder="1" applyAlignment="1">
      <alignment/>
    </xf>
    <xf numFmtId="43" fontId="70" fillId="57" borderId="22" xfId="123" applyFont="1" applyFill="1" applyBorder="1" applyAlignment="1">
      <alignment/>
    </xf>
    <xf numFmtId="0" fontId="67" fillId="0" borderId="0" xfId="0" applyFont="1" applyAlignment="1">
      <alignment/>
    </xf>
    <xf numFmtId="0" fontId="70" fillId="58" borderId="24" xfId="0" applyFont="1" applyFill="1" applyBorder="1" applyAlignment="1">
      <alignment horizontal="center" vertical="center" wrapText="1"/>
    </xf>
    <xf numFmtId="0" fontId="71" fillId="55" borderId="22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1" fillId="0" borderId="0" xfId="0" applyFont="1" applyFill="1" applyBorder="1" applyAlignment="1">
      <alignment horizontal="center" vertical="center"/>
    </xf>
    <xf numFmtId="2" fontId="70" fillId="0" borderId="27" xfId="0" applyNumberFormat="1" applyFont="1" applyFill="1" applyBorder="1" applyAlignment="1">
      <alignment/>
    </xf>
    <xf numFmtId="188" fontId="70" fillId="0" borderId="27" xfId="123" applyNumberFormat="1" applyFont="1" applyFill="1" applyBorder="1" applyAlignment="1">
      <alignment/>
    </xf>
    <xf numFmtId="187" fontId="70" fillId="0" borderId="27" xfId="123" applyNumberFormat="1" applyFont="1" applyFill="1" applyBorder="1" applyAlignment="1">
      <alignment/>
    </xf>
    <xf numFmtId="43" fontId="70" fillId="0" borderId="27" xfId="123" applyFont="1" applyFill="1" applyBorder="1" applyAlignment="1">
      <alignment/>
    </xf>
    <xf numFmtId="43" fontId="70" fillId="0" borderId="27" xfId="0" applyNumberFormat="1" applyFont="1" applyFill="1" applyBorder="1" applyAlignment="1">
      <alignment/>
    </xf>
    <xf numFmtId="2" fontId="70" fillId="55" borderId="22" xfId="0" applyNumberFormat="1" applyFont="1" applyFill="1" applyBorder="1" applyAlignment="1">
      <alignment/>
    </xf>
    <xf numFmtId="2" fontId="70" fillId="57" borderId="22" xfId="0" applyNumberFormat="1" applyFont="1" applyFill="1" applyBorder="1" applyAlignment="1">
      <alignment/>
    </xf>
    <xf numFmtId="43" fontId="70" fillId="0" borderId="0" xfId="0" applyNumberFormat="1" applyFont="1" applyAlignment="1">
      <alignment/>
    </xf>
    <xf numFmtId="0" fontId="73" fillId="0" borderId="0" xfId="249" applyFont="1" applyAlignment="1">
      <alignment vertical="center"/>
      <protection/>
    </xf>
    <xf numFmtId="0" fontId="55" fillId="0" borderId="0" xfId="249">
      <alignment/>
      <protection/>
    </xf>
    <xf numFmtId="0" fontId="29" fillId="0" borderId="0" xfId="0" applyFont="1" applyAlignment="1">
      <alignment horizontal="left"/>
    </xf>
    <xf numFmtId="0" fontId="70" fillId="59" borderId="30" xfId="0" applyFont="1" applyFill="1" applyBorder="1" applyAlignment="1">
      <alignment horizontal="center" vertical="center"/>
    </xf>
    <xf numFmtId="187" fontId="70" fillId="59" borderId="30" xfId="0" applyNumberFormat="1" applyFont="1" applyFill="1" applyBorder="1" applyAlignment="1">
      <alignment horizontal="center" vertical="center"/>
    </xf>
    <xf numFmtId="0" fontId="74" fillId="59" borderId="26" xfId="249" applyFont="1" applyFill="1" applyBorder="1" applyAlignment="1">
      <alignment horizontal="center" vertical="center" wrapText="1"/>
      <protection/>
    </xf>
    <xf numFmtId="187" fontId="74" fillId="59" borderId="26" xfId="249" applyNumberFormat="1" applyFont="1" applyFill="1" applyBorder="1" applyAlignment="1">
      <alignment horizontal="center" vertical="center" wrapText="1"/>
      <protection/>
    </xf>
    <xf numFmtId="0" fontId="70" fillId="0" borderId="27" xfId="0" applyFont="1" applyBorder="1" applyAlignment="1">
      <alignment horizontal="center"/>
    </xf>
    <xf numFmtId="1" fontId="70" fillId="0" borderId="27" xfId="0" applyNumberFormat="1" applyFont="1" applyBorder="1" applyAlignment="1">
      <alignment horizontal="right"/>
    </xf>
    <xf numFmtId="1" fontId="70" fillId="0" borderId="27" xfId="0" applyNumberFormat="1" applyFont="1" applyBorder="1" applyAlignment="1">
      <alignment/>
    </xf>
    <xf numFmtId="0" fontId="70" fillId="0" borderId="27" xfId="0" applyFont="1" applyBorder="1" applyAlignment="1">
      <alignment/>
    </xf>
    <xf numFmtId="0" fontId="70" fillId="60" borderId="26" xfId="0" applyFont="1" applyFill="1" applyBorder="1" applyAlignment="1">
      <alignment/>
    </xf>
    <xf numFmtId="0" fontId="70" fillId="0" borderId="22" xfId="0" applyFont="1" applyBorder="1" applyAlignment="1">
      <alignment horizontal="center"/>
    </xf>
    <xf numFmtId="1" fontId="70" fillId="0" borderId="22" xfId="0" applyNumberFormat="1" applyFont="1" applyBorder="1" applyAlignment="1">
      <alignment horizontal="right"/>
    </xf>
    <xf numFmtId="1" fontId="70" fillId="0" borderId="22" xfId="0" applyNumberFormat="1" applyFont="1" applyBorder="1" applyAlignment="1">
      <alignment/>
    </xf>
    <xf numFmtId="0" fontId="70" fillId="60" borderId="25" xfId="0" applyFont="1" applyFill="1" applyBorder="1" applyAlignment="1">
      <alignment/>
    </xf>
    <xf numFmtId="0" fontId="70" fillId="0" borderId="26" xfId="0" applyFont="1" applyBorder="1" applyAlignment="1">
      <alignment horizontal="center"/>
    </xf>
    <xf numFmtId="1" fontId="70" fillId="0" borderId="26" xfId="0" applyNumberFormat="1" applyFont="1" applyBorder="1" applyAlignment="1">
      <alignment horizontal="right"/>
    </xf>
    <xf numFmtId="1" fontId="70" fillId="0" borderId="26" xfId="0" applyNumberFormat="1" applyFont="1" applyBorder="1" applyAlignment="1">
      <alignment/>
    </xf>
    <xf numFmtId="0" fontId="70" fillId="0" borderId="26" xfId="0" applyFont="1" applyBorder="1" applyAlignment="1">
      <alignment/>
    </xf>
    <xf numFmtId="0" fontId="70" fillId="60" borderId="27" xfId="0" applyFont="1" applyFill="1" applyBorder="1" applyAlignment="1">
      <alignment/>
    </xf>
    <xf numFmtId="0" fontId="71" fillId="59" borderId="22" xfId="0" applyFont="1" applyFill="1" applyBorder="1" applyAlignment="1">
      <alignment horizontal="left"/>
    </xf>
    <xf numFmtId="1" fontId="70" fillId="59" borderId="22" xfId="0" applyNumberFormat="1" applyFont="1" applyFill="1" applyBorder="1" applyAlignment="1">
      <alignment horizontal="right"/>
    </xf>
    <xf numFmtId="1" fontId="70" fillId="59" borderId="22" xfId="0" applyNumberFormat="1" applyFont="1" applyFill="1" applyBorder="1" applyAlignment="1">
      <alignment/>
    </xf>
    <xf numFmtId="0" fontId="70" fillId="59" borderId="22" xfId="0" applyFont="1" applyFill="1" applyBorder="1" applyAlignment="1">
      <alignment/>
    </xf>
    <xf numFmtId="43" fontId="70" fillId="59" borderId="22" xfId="123" applyFont="1" applyFill="1" applyBorder="1" applyAlignment="1">
      <alignment/>
    </xf>
    <xf numFmtId="187" fontId="70" fillId="0" borderId="22" xfId="0" applyNumberFormat="1" applyFont="1" applyBorder="1" applyAlignment="1">
      <alignment/>
    </xf>
    <xf numFmtId="187" fontId="70" fillId="0" borderId="0" xfId="0" applyNumberFormat="1" applyFont="1" applyAlignment="1">
      <alignment/>
    </xf>
    <xf numFmtId="187" fontId="75" fillId="0" borderId="0" xfId="0" applyNumberFormat="1" applyFont="1" applyAlignment="1">
      <alignment/>
    </xf>
    <xf numFmtId="187" fontId="70" fillId="0" borderId="24" xfId="123" applyNumberFormat="1" applyFont="1" applyBorder="1" applyAlignment="1">
      <alignment/>
    </xf>
    <xf numFmtId="0" fontId="70" fillId="0" borderId="22" xfId="0" applyFont="1" applyBorder="1" applyAlignment="1">
      <alignment horizontal="right"/>
    </xf>
    <xf numFmtId="43" fontId="70" fillId="0" borderId="22" xfId="0" applyNumberFormat="1" applyFont="1" applyBorder="1" applyAlignment="1">
      <alignment/>
    </xf>
    <xf numFmtId="43" fontId="75" fillId="0" borderId="0" xfId="0" applyNumberFormat="1" applyFont="1" applyAlignment="1">
      <alignment/>
    </xf>
    <xf numFmtId="43" fontId="70" fillId="0" borderId="0" xfId="123" applyFont="1" applyAlignment="1">
      <alignment/>
    </xf>
    <xf numFmtId="43" fontId="70" fillId="0" borderId="24" xfId="123" applyFont="1" applyFill="1" applyBorder="1" applyAlignment="1">
      <alignment/>
    </xf>
    <xf numFmtId="43" fontId="70" fillId="0" borderId="0" xfId="0" applyNumberFormat="1" applyFont="1" applyFill="1" applyAlignment="1">
      <alignment/>
    </xf>
    <xf numFmtId="0" fontId="70" fillId="55" borderId="22" xfId="0" applyFont="1" applyFill="1" applyBorder="1" applyAlignment="1">
      <alignment horizontal="center" vertical="center" wrapText="1"/>
    </xf>
    <xf numFmtId="0" fontId="70" fillId="58" borderId="22" xfId="0" applyFont="1" applyFill="1" applyBorder="1" applyAlignment="1">
      <alignment horizontal="center" vertical="center" wrapText="1"/>
    </xf>
    <xf numFmtId="190" fontId="70" fillId="0" borderId="22" xfId="0" applyNumberFormat="1" applyFont="1" applyFill="1" applyBorder="1" applyAlignment="1">
      <alignment/>
    </xf>
    <xf numFmtId="43" fontId="70" fillId="0" borderId="0" xfId="123" applyFont="1" applyFill="1" applyAlignment="1">
      <alignment/>
    </xf>
    <xf numFmtId="0" fontId="71" fillId="0" borderId="22" xfId="0" applyFont="1" applyFill="1" applyBorder="1" applyAlignment="1">
      <alignment horizontal="center"/>
    </xf>
    <xf numFmtId="2" fontId="71" fillId="0" borderId="22" xfId="0" applyNumberFormat="1" applyFont="1" applyFill="1" applyBorder="1" applyAlignment="1">
      <alignment/>
    </xf>
    <xf numFmtId="43" fontId="71" fillId="0" borderId="22" xfId="0" applyNumberFormat="1" applyFont="1" applyFill="1" applyBorder="1" applyAlignment="1">
      <alignment/>
    </xf>
    <xf numFmtId="0" fontId="71" fillId="0" borderId="22" xfId="0" applyFont="1" applyFill="1" applyBorder="1" applyAlignment="1">
      <alignment/>
    </xf>
    <xf numFmtId="43" fontId="71" fillId="0" borderId="22" xfId="123" applyFont="1" applyFill="1" applyBorder="1" applyAlignment="1">
      <alignment/>
    </xf>
    <xf numFmtId="199" fontId="71" fillId="0" borderId="22" xfId="123" applyNumberFormat="1" applyFont="1" applyFill="1" applyBorder="1" applyAlignment="1">
      <alignment/>
    </xf>
    <xf numFmtId="0" fontId="70" fillId="10" borderId="26" xfId="0" applyFont="1" applyFill="1" applyBorder="1" applyAlignment="1">
      <alignment horizontal="center" vertical="center"/>
    </xf>
    <xf numFmtId="0" fontId="70" fillId="10" borderId="27" xfId="0" applyFont="1" applyFill="1" applyBorder="1" applyAlignment="1">
      <alignment horizontal="center" vertical="center"/>
    </xf>
    <xf numFmtId="0" fontId="70" fillId="10" borderId="26" xfId="0" applyFont="1" applyFill="1" applyBorder="1" applyAlignment="1">
      <alignment horizontal="center" vertical="center" wrapText="1"/>
    </xf>
    <xf numFmtId="0" fontId="70" fillId="10" borderId="27" xfId="0" applyFont="1" applyFill="1" applyBorder="1" applyAlignment="1">
      <alignment horizontal="center" vertical="center" wrapText="1"/>
    </xf>
  </cellXfs>
  <cellStyles count="376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omma 10" xfId="125"/>
    <cellStyle name="Comma 11" xfId="126"/>
    <cellStyle name="Comma 12" xfId="127"/>
    <cellStyle name="Comma 13" xfId="128"/>
    <cellStyle name="Comma 14" xfId="129"/>
    <cellStyle name="Comma 15" xfId="130"/>
    <cellStyle name="Comma 16" xfId="131"/>
    <cellStyle name="Comma 17" xfId="132"/>
    <cellStyle name="Comma 18" xfId="133"/>
    <cellStyle name="Comma 18 2" xfId="134"/>
    <cellStyle name="Comma 19" xfId="135"/>
    <cellStyle name="Comma 2" xfId="136"/>
    <cellStyle name="Comma 2 10" xfId="137"/>
    <cellStyle name="Comma 2 11" xfId="138"/>
    <cellStyle name="Comma 2 12" xfId="139"/>
    <cellStyle name="Comma 2 13" xfId="140"/>
    <cellStyle name="Comma 2 14" xfId="141"/>
    <cellStyle name="Comma 2 15" xfId="142"/>
    <cellStyle name="Comma 2 16" xfId="143"/>
    <cellStyle name="Comma 2 2" xfId="144"/>
    <cellStyle name="Comma 2 3" xfId="145"/>
    <cellStyle name="Comma 2 3 2" xfId="146"/>
    <cellStyle name="Comma 2 4" xfId="147"/>
    <cellStyle name="Comma 2 5" xfId="148"/>
    <cellStyle name="Comma 2 6" xfId="149"/>
    <cellStyle name="Comma 2 7" xfId="150"/>
    <cellStyle name="Comma 2 8" xfId="151"/>
    <cellStyle name="Comma 2 9" xfId="152"/>
    <cellStyle name="Comma 20" xfId="153"/>
    <cellStyle name="Comma 21" xfId="154"/>
    <cellStyle name="Comma 21 2" xfId="155"/>
    <cellStyle name="Comma 22" xfId="156"/>
    <cellStyle name="Comma 23" xfId="157"/>
    <cellStyle name="Comma 24" xfId="158"/>
    <cellStyle name="Comma 25" xfId="159"/>
    <cellStyle name="Comma 26" xfId="160"/>
    <cellStyle name="Comma 27" xfId="161"/>
    <cellStyle name="Comma 28" xfId="162"/>
    <cellStyle name="Comma 29" xfId="163"/>
    <cellStyle name="Comma 3" xfId="164"/>
    <cellStyle name="Comma 3 2" xfId="165"/>
    <cellStyle name="Comma 30" xfId="166"/>
    <cellStyle name="Comma 31" xfId="167"/>
    <cellStyle name="Comma 32" xfId="168"/>
    <cellStyle name="Comma 33" xfId="169"/>
    <cellStyle name="Comma 34" xfId="170"/>
    <cellStyle name="Comma 35" xfId="171"/>
    <cellStyle name="Comma 36" xfId="172"/>
    <cellStyle name="Comma 37" xfId="173"/>
    <cellStyle name="Comma 38" xfId="174"/>
    <cellStyle name="Comma 39" xfId="175"/>
    <cellStyle name="Comma 4" xfId="176"/>
    <cellStyle name="Comma 4 2" xfId="177"/>
    <cellStyle name="Comma 4 2 2" xfId="178"/>
    <cellStyle name="Comma 4 3" xfId="179"/>
    <cellStyle name="Comma 40" xfId="180"/>
    <cellStyle name="Comma 41" xfId="181"/>
    <cellStyle name="Comma 5" xfId="182"/>
    <cellStyle name="Comma 6" xfId="183"/>
    <cellStyle name="Comma 6 2" xfId="184"/>
    <cellStyle name="Comma 7" xfId="185"/>
    <cellStyle name="Comma 8" xfId="186"/>
    <cellStyle name="Comma 8 2" xfId="187"/>
    <cellStyle name="Comma 9" xfId="188"/>
    <cellStyle name="Comma 9 2" xfId="189"/>
    <cellStyle name="Currency" xfId="190"/>
    <cellStyle name="Currency [0]" xfId="191"/>
    <cellStyle name="Explanatory Text" xfId="192"/>
    <cellStyle name="Explanatory Text 2" xfId="193"/>
    <cellStyle name="Explanatory Text 3" xfId="194"/>
    <cellStyle name="Explanatory Text 4" xfId="195"/>
    <cellStyle name="Good" xfId="196"/>
    <cellStyle name="Good 2" xfId="197"/>
    <cellStyle name="Good 3" xfId="198"/>
    <cellStyle name="Good 4" xfId="199"/>
    <cellStyle name="Heading 1" xfId="200"/>
    <cellStyle name="Heading 1 2" xfId="201"/>
    <cellStyle name="Heading 1 3" xfId="202"/>
    <cellStyle name="Heading 1 4" xfId="203"/>
    <cellStyle name="Heading 2" xfId="204"/>
    <cellStyle name="Heading 2 2" xfId="205"/>
    <cellStyle name="Heading 2 3" xfId="206"/>
    <cellStyle name="Heading 2 4" xfId="207"/>
    <cellStyle name="Heading 3" xfId="208"/>
    <cellStyle name="Heading 3 2" xfId="209"/>
    <cellStyle name="Heading 3 3" xfId="210"/>
    <cellStyle name="Heading 3 4" xfId="211"/>
    <cellStyle name="Heading 4" xfId="212"/>
    <cellStyle name="Heading 4 2" xfId="213"/>
    <cellStyle name="Heading 4 3" xfId="214"/>
    <cellStyle name="Heading 4 4" xfId="215"/>
    <cellStyle name="Input" xfId="216"/>
    <cellStyle name="Input 2" xfId="217"/>
    <cellStyle name="Input 3" xfId="218"/>
    <cellStyle name="Input 4" xfId="219"/>
    <cellStyle name="Linked Cell" xfId="220"/>
    <cellStyle name="Linked Cell 2" xfId="221"/>
    <cellStyle name="Linked Cell 3" xfId="222"/>
    <cellStyle name="Linked Cell 4" xfId="223"/>
    <cellStyle name="Neutral" xfId="224"/>
    <cellStyle name="Neutral 2" xfId="225"/>
    <cellStyle name="Neutral 3" xfId="226"/>
    <cellStyle name="Neutral 4" xfId="227"/>
    <cellStyle name="Normal 10" xfId="228"/>
    <cellStyle name="Normal 11" xfId="229"/>
    <cellStyle name="Normal 11 2" xfId="230"/>
    <cellStyle name="Normal 12" xfId="231"/>
    <cellStyle name="Normal 12 2" xfId="232"/>
    <cellStyle name="Normal 12 3" xfId="233"/>
    <cellStyle name="Normal 12 4" xfId="234"/>
    <cellStyle name="Normal 13" xfId="235"/>
    <cellStyle name="Normal 14" xfId="236"/>
    <cellStyle name="Normal 15" xfId="237"/>
    <cellStyle name="Normal 16" xfId="238"/>
    <cellStyle name="Normal 17" xfId="239"/>
    <cellStyle name="Normal 17 2" xfId="240"/>
    <cellStyle name="Normal 18" xfId="241"/>
    <cellStyle name="Normal 19" xfId="242"/>
    <cellStyle name="Normal 2" xfId="243"/>
    <cellStyle name="Normal 2 10" xfId="244"/>
    <cellStyle name="Normal 2 11" xfId="245"/>
    <cellStyle name="Normal 2 12" xfId="246"/>
    <cellStyle name="Normal 2 13" xfId="247"/>
    <cellStyle name="Normal 2 14" xfId="248"/>
    <cellStyle name="Normal 2 15" xfId="249"/>
    <cellStyle name="Normal 2 16" xfId="250"/>
    <cellStyle name="Normal 2 2" xfId="251"/>
    <cellStyle name="Normal 2 2 2" xfId="252"/>
    <cellStyle name="Normal 2 2 3" xfId="253"/>
    <cellStyle name="Normal 2 2 4" xfId="254"/>
    <cellStyle name="Normal 2 2 5" xfId="255"/>
    <cellStyle name="Normal 2 2 6" xfId="256"/>
    <cellStyle name="Normal 2 2 7" xfId="257"/>
    <cellStyle name="Normal 2 2 8" xfId="258"/>
    <cellStyle name="Normal 2 2 9" xfId="259"/>
    <cellStyle name="Normal 2 3" xfId="260"/>
    <cellStyle name="Normal 2 4" xfId="261"/>
    <cellStyle name="Normal 2 4 2" xfId="262"/>
    <cellStyle name="Normal 2 4 2 2" xfId="263"/>
    <cellStyle name="Normal 2 4 3" xfId="264"/>
    <cellStyle name="Normal 2 4 4" xfId="265"/>
    <cellStyle name="Normal 2 5" xfId="266"/>
    <cellStyle name="Normal 2 6" xfId="267"/>
    <cellStyle name="Normal 2 7" xfId="268"/>
    <cellStyle name="Normal 2 8" xfId="269"/>
    <cellStyle name="Normal 2 9" xfId="270"/>
    <cellStyle name="Normal 20" xfId="271"/>
    <cellStyle name="Normal 21" xfId="272"/>
    <cellStyle name="Normal 22" xfId="273"/>
    <cellStyle name="Normal 23" xfId="274"/>
    <cellStyle name="Normal 24" xfId="275"/>
    <cellStyle name="Normal 25" xfId="276"/>
    <cellStyle name="Normal 26" xfId="277"/>
    <cellStyle name="Normal 27" xfId="278"/>
    <cellStyle name="Normal 28" xfId="279"/>
    <cellStyle name="Normal 29" xfId="280"/>
    <cellStyle name="Normal 3" xfId="281"/>
    <cellStyle name="Normal 3 2" xfId="282"/>
    <cellStyle name="Normal 3 3" xfId="283"/>
    <cellStyle name="Normal 3 4" xfId="284"/>
    <cellStyle name="Normal 3 5" xfId="285"/>
    <cellStyle name="Normal 30" xfId="286"/>
    <cellStyle name="Normal 31" xfId="287"/>
    <cellStyle name="Normal 32" xfId="288"/>
    <cellStyle name="Normal 33" xfId="289"/>
    <cellStyle name="Normal 34" xfId="290"/>
    <cellStyle name="Normal 35" xfId="291"/>
    <cellStyle name="Normal 36" xfId="292"/>
    <cellStyle name="Normal 37" xfId="293"/>
    <cellStyle name="Normal 38" xfId="294"/>
    <cellStyle name="Normal 4" xfId="295"/>
    <cellStyle name="Normal 4 2" xfId="296"/>
    <cellStyle name="Normal 40" xfId="297"/>
    <cellStyle name="Normal 5" xfId="298"/>
    <cellStyle name="Normal 5 2" xfId="299"/>
    <cellStyle name="Normal 5 3" xfId="300"/>
    <cellStyle name="Normal 6" xfId="301"/>
    <cellStyle name="Normal 7" xfId="302"/>
    <cellStyle name="Normal 7 2" xfId="303"/>
    <cellStyle name="Normal 8" xfId="304"/>
    <cellStyle name="Normal 9" xfId="305"/>
    <cellStyle name="Note" xfId="306"/>
    <cellStyle name="Note 2" xfId="307"/>
    <cellStyle name="Note 3" xfId="308"/>
    <cellStyle name="Note 4" xfId="309"/>
    <cellStyle name="Output" xfId="310"/>
    <cellStyle name="Output 2" xfId="311"/>
    <cellStyle name="Output 3" xfId="312"/>
    <cellStyle name="Output 4" xfId="313"/>
    <cellStyle name="Percent" xfId="314"/>
    <cellStyle name="Percent 10" xfId="315"/>
    <cellStyle name="Percent 2" xfId="316"/>
    <cellStyle name="Percent 3" xfId="317"/>
    <cellStyle name="Percent 4" xfId="318"/>
    <cellStyle name="Percent 5" xfId="319"/>
    <cellStyle name="Percent 6" xfId="320"/>
    <cellStyle name="Percent 6 2" xfId="321"/>
    <cellStyle name="Percent 7" xfId="322"/>
    <cellStyle name="Percent 8" xfId="323"/>
    <cellStyle name="Percent 9" xfId="324"/>
    <cellStyle name="Title" xfId="325"/>
    <cellStyle name="Title 2" xfId="326"/>
    <cellStyle name="Title 3" xfId="327"/>
    <cellStyle name="Title 4" xfId="328"/>
    <cellStyle name="Total" xfId="329"/>
    <cellStyle name="Total 2" xfId="330"/>
    <cellStyle name="Total 3" xfId="331"/>
    <cellStyle name="Total 4" xfId="332"/>
    <cellStyle name="Warning Text" xfId="333"/>
    <cellStyle name="Warning Text 2" xfId="334"/>
    <cellStyle name="Warning Text 3" xfId="335"/>
    <cellStyle name="Warning Text 4" xfId="336"/>
    <cellStyle name="เครื่องหมายจุลภาค 2" xfId="337"/>
    <cellStyle name="เครื่องหมายจุลภาค 2 2" xfId="338"/>
    <cellStyle name="เครื่องหมายจุลภาค 2 3" xfId="339"/>
    <cellStyle name="เครื่องหมายจุลภาค 2 4" xfId="340"/>
    <cellStyle name="เครื่องหมายจุลภาค 2 5" xfId="341"/>
    <cellStyle name="เครื่องหมายจุลภาค 2 6" xfId="342"/>
    <cellStyle name="เครื่องหมายจุลภาค 2 7" xfId="343"/>
    <cellStyle name="เครื่องหมายจุลภาค 2 8" xfId="344"/>
    <cellStyle name="เครื่องหมายจุลภาค 2 9" xfId="345"/>
    <cellStyle name="เครื่องหมายจุลภาค 3" xfId="346"/>
    <cellStyle name="เครื่องหมายจุลภาค 3 2" xfId="347"/>
    <cellStyle name="เครื่องหมายจุลภาค 3 3" xfId="348"/>
    <cellStyle name="เครื่องหมายจุลภาค 3 4" xfId="349"/>
    <cellStyle name="เครื่องหมายจุลภาค 3 5" xfId="350"/>
    <cellStyle name="เครื่องหมายจุลภาค 3 6" xfId="351"/>
    <cellStyle name="เครื่องหมายจุลภาค 3 7" xfId="352"/>
    <cellStyle name="เครื่องหมายจุลภาค 3 8" xfId="353"/>
    <cellStyle name="เครื่องหมายจุลภาค 3 9" xfId="354"/>
    <cellStyle name="เครื่องหมายจุลภาค 4" xfId="355"/>
    <cellStyle name="เครื่องหมายจุลภาค 5" xfId="356"/>
    <cellStyle name="เครื่องหมายจุลภาค 6" xfId="357"/>
    <cellStyle name="เครื่องหมายจุลภาค 7" xfId="358"/>
    <cellStyle name="ปกติ 10" xfId="359"/>
    <cellStyle name="ปกติ 11" xfId="360"/>
    <cellStyle name="ปกติ 2" xfId="361"/>
    <cellStyle name="ปกติ 2 2" xfId="362"/>
    <cellStyle name="ปกติ 2 2 2" xfId="363"/>
    <cellStyle name="ปกติ 2 3" xfId="364"/>
    <cellStyle name="ปกติ 2 4" xfId="365"/>
    <cellStyle name="ปกติ 2 5" xfId="366"/>
    <cellStyle name="ปกติ 2 6" xfId="367"/>
    <cellStyle name="ปกติ 2 7" xfId="368"/>
    <cellStyle name="ปกติ 2 8" xfId="369"/>
    <cellStyle name="ปกติ 2 9" xfId="370"/>
    <cellStyle name="ปกติ 3" xfId="371"/>
    <cellStyle name="ปกติ 3 10" xfId="372"/>
    <cellStyle name="ปกติ 3 11" xfId="373"/>
    <cellStyle name="ปกติ 3 12" xfId="374"/>
    <cellStyle name="ปกติ 3 2" xfId="375"/>
    <cellStyle name="ปกติ 3 3" xfId="376"/>
    <cellStyle name="ปกติ 3 4" xfId="377"/>
    <cellStyle name="ปกติ 3 5" xfId="378"/>
    <cellStyle name="ปกติ 3 6" xfId="379"/>
    <cellStyle name="ปกติ 3 7" xfId="380"/>
    <cellStyle name="ปกติ 3 8" xfId="381"/>
    <cellStyle name="ปกติ 3 9" xfId="382"/>
    <cellStyle name="ปกติ 4" xfId="383"/>
    <cellStyle name="ปกติ 5" xfId="384"/>
    <cellStyle name="ปกติ 6" xfId="385"/>
    <cellStyle name="ปกติ 7" xfId="386"/>
    <cellStyle name="ปกติ 8" xfId="387"/>
    <cellStyle name="ปกติ 9" xfId="388"/>
    <cellStyle name="ลักษณะ 1" xfId="3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R85"/>
  <sheetViews>
    <sheetView zoomScalePageLayoutView="0" workbookViewId="0" topLeftCell="A1">
      <pane xSplit="6" ySplit="4" topLeftCell="N24" activePane="bottomRight" state="frozen"/>
      <selection pane="topLeft" activeCell="A1" sqref="A1"/>
      <selection pane="topRight" activeCell="I1" sqref="I1"/>
      <selection pane="bottomLeft" activeCell="A7" sqref="A7"/>
      <selection pane="bottomRight" activeCell="J23" sqref="J23:K39"/>
    </sheetView>
  </sheetViews>
  <sheetFormatPr defaultColWidth="9.140625" defaultRowHeight="15" outlineLevelRow="2"/>
  <cols>
    <col min="1" max="1" width="5.421875" style="1" customWidth="1"/>
    <col min="2" max="2" width="13.28125" style="1" customWidth="1"/>
    <col min="3" max="4" width="9.00390625" style="1" customWidth="1"/>
    <col min="5" max="5" width="6.8515625" style="1" customWidth="1"/>
    <col min="6" max="6" width="15.57421875" style="1" customWidth="1"/>
    <col min="7" max="7" width="10.421875" style="1" customWidth="1"/>
    <col min="8" max="9" width="9.00390625" style="1" customWidth="1"/>
    <col min="10" max="11" width="13.421875" style="1" customWidth="1"/>
    <col min="12" max="12" width="9.00390625" style="1" customWidth="1"/>
    <col min="13" max="13" width="15.00390625" style="1" customWidth="1"/>
    <col min="14" max="14" width="15.140625" style="1" customWidth="1"/>
    <col min="15" max="15" width="14.421875" style="1" customWidth="1"/>
    <col min="16" max="16" width="15.421875" style="1" customWidth="1"/>
    <col min="17" max="17" width="13.57421875" style="1" customWidth="1"/>
    <col min="18" max="18" width="16.7109375" style="1" customWidth="1"/>
    <col min="19" max="16384" width="9.00390625" style="1" customWidth="1"/>
  </cols>
  <sheetData>
    <row r="1" spans="1:17" s="4" customFormat="1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4" customFormat="1" ht="12.7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  <c r="O2" s="2"/>
      <c r="P2" s="2"/>
      <c r="Q2" s="2"/>
    </row>
    <row r="3" spans="1:18" s="42" customFormat="1" ht="20.25" customHeight="1">
      <c r="A3" s="43"/>
      <c r="B3" s="43"/>
      <c r="C3" s="43"/>
      <c r="D3" s="43"/>
      <c r="E3" s="45"/>
      <c r="F3" s="45"/>
      <c r="G3" s="46" t="s">
        <v>374</v>
      </c>
      <c r="H3" s="46" t="s">
        <v>375</v>
      </c>
      <c r="I3" s="46" t="s">
        <v>393</v>
      </c>
      <c r="J3" s="46" t="s">
        <v>394</v>
      </c>
      <c r="K3" s="46" t="s">
        <v>395</v>
      </c>
      <c r="L3" s="46" t="s">
        <v>396</v>
      </c>
      <c r="M3" s="46" t="s">
        <v>397</v>
      </c>
      <c r="N3" s="46" t="s">
        <v>398</v>
      </c>
      <c r="O3" s="46" t="s">
        <v>399</v>
      </c>
      <c r="P3" s="46" t="s">
        <v>400</v>
      </c>
      <c r="Q3" s="46" t="s">
        <v>401</v>
      </c>
      <c r="R3" s="46" t="s">
        <v>402</v>
      </c>
    </row>
    <row r="4" spans="1:18" s="6" customFormat="1" ht="51">
      <c r="A4" s="44" t="s">
        <v>0</v>
      </c>
      <c r="B4" s="44" t="s">
        <v>193</v>
      </c>
      <c r="C4" s="44" t="s">
        <v>2</v>
      </c>
      <c r="D4" s="44" t="s">
        <v>1</v>
      </c>
      <c r="E4" s="44" t="s">
        <v>3</v>
      </c>
      <c r="F4" s="44" t="s">
        <v>194</v>
      </c>
      <c r="G4" s="41" t="s">
        <v>392</v>
      </c>
      <c r="H4" s="41" t="s">
        <v>196</v>
      </c>
      <c r="I4" s="41" t="s">
        <v>197</v>
      </c>
      <c r="J4" s="41" t="s">
        <v>107</v>
      </c>
      <c r="K4" s="41" t="s">
        <v>108</v>
      </c>
      <c r="L4" s="41" t="s">
        <v>109</v>
      </c>
      <c r="M4" s="41" t="s">
        <v>199</v>
      </c>
      <c r="N4" s="41" t="s">
        <v>198</v>
      </c>
      <c r="O4" s="41" t="s">
        <v>200</v>
      </c>
      <c r="P4" s="41" t="s">
        <v>201</v>
      </c>
      <c r="Q4" s="41" t="s">
        <v>202</v>
      </c>
      <c r="R4" s="41" t="s">
        <v>203</v>
      </c>
    </row>
    <row r="5" spans="1:18" s="4" customFormat="1" ht="12.75" outlineLevel="2">
      <c r="A5" s="18" t="s">
        <v>79</v>
      </c>
      <c r="B5" s="18" t="s">
        <v>195</v>
      </c>
      <c r="C5" s="18" t="s">
        <v>80</v>
      </c>
      <c r="D5" s="18" t="s">
        <v>81</v>
      </c>
      <c r="E5" s="18" t="s">
        <v>4</v>
      </c>
      <c r="F5" s="18" t="s">
        <v>204</v>
      </c>
      <c r="G5" s="32">
        <v>222422</v>
      </c>
      <c r="H5" s="33">
        <v>1122.85</v>
      </c>
      <c r="I5" s="33">
        <v>128.54</v>
      </c>
      <c r="J5" s="33">
        <v>30811.721847999994</v>
      </c>
      <c r="K5" s="33">
        <v>2506.7777000000006</v>
      </c>
      <c r="L5" s="33">
        <v>7250</v>
      </c>
      <c r="M5" s="33">
        <f aca="true" t="shared" si="0" ref="M5:M64">ROUND(G5*H5,2)</f>
        <v>249746542.7</v>
      </c>
      <c r="N5" s="34">
        <f aca="true" t="shared" si="1" ref="N5:N64">ROUND(G5*I5,2)</f>
        <v>28590123.88</v>
      </c>
      <c r="O5" s="33">
        <v>17026810.3</v>
      </c>
      <c r="P5" s="33">
        <f aca="true" t="shared" si="2" ref="P5:P65">ROUND(J5*L5,2)</f>
        <v>223384983.4</v>
      </c>
      <c r="Q5" s="33">
        <f aca="true" t="shared" si="3" ref="Q5:Q65">ROUND(K5*9600,2)</f>
        <v>24065065.92</v>
      </c>
      <c r="R5" s="34">
        <f aca="true" t="shared" si="4" ref="R5:R65">SUM(M5:Q5)</f>
        <v>542813526.1999999</v>
      </c>
    </row>
    <row r="6" spans="1:18" s="4" customFormat="1" ht="12.75" outlineLevel="2">
      <c r="A6" s="18" t="s">
        <v>79</v>
      </c>
      <c r="B6" s="18" t="s">
        <v>195</v>
      </c>
      <c r="C6" s="18" t="s">
        <v>80</v>
      </c>
      <c r="D6" s="18" t="s">
        <v>81</v>
      </c>
      <c r="E6" s="18" t="s">
        <v>5</v>
      </c>
      <c r="F6" s="18" t="s">
        <v>205</v>
      </c>
      <c r="G6" s="32">
        <v>49448</v>
      </c>
      <c r="H6" s="33">
        <v>1122.85</v>
      </c>
      <c r="I6" s="33">
        <v>128.54</v>
      </c>
      <c r="J6" s="33">
        <v>1047.5909</v>
      </c>
      <c r="K6" s="33">
        <v>61.25669999999999</v>
      </c>
      <c r="L6" s="33">
        <v>7250</v>
      </c>
      <c r="M6" s="33">
        <f t="shared" si="0"/>
        <v>55522686.8</v>
      </c>
      <c r="N6" s="34">
        <f t="shared" si="1"/>
        <v>6356045.92</v>
      </c>
      <c r="O6" s="33">
        <v>7843658.57</v>
      </c>
      <c r="P6" s="33">
        <f t="shared" si="2"/>
        <v>7595034.03</v>
      </c>
      <c r="Q6" s="33">
        <f t="shared" si="3"/>
        <v>588064.32</v>
      </c>
      <c r="R6" s="34">
        <f t="shared" si="4"/>
        <v>77905489.63999999</v>
      </c>
    </row>
    <row r="7" spans="1:18" s="4" customFormat="1" ht="12.75" outlineLevel="2">
      <c r="A7" s="18" t="s">
        <v>79</v>
      </c>
      <c r="B7" s="18" t="s">
        <v>195</v>
      </c>
      <c r="C7" s="18" t="s">
        <v>80</v>
      </c>
      <c r="D7" s="18" t="s">
        <v>81</v>
      </c>
      <c r="E7" s="18" t="s">
        <v>6</v>
      </c>
      <c r="F7" s="18" t="s">
        <v>206</v>
      </c>
      <c r="G7" s="32">
        <v>69418</v>
      </c>
      <c r="H7" s="33">
        <v>1122.85</v>
      </c>
      <c r="I7" s="33">
        <v>128.54</v>
      </c>
      <c r="J7" s="33">
        <v>1911.4255999999998</v>
      </c>
      <c r="K7" s="33">
        <v>231.50420000000003</v>
      </c>
      <c r="L7" s="33">
        <v>7250</v>
      </c>
      <c r="M7" s="33">
        <f t="shared" si="0"/>
        <v>77946001.3</v>
      </c>
      <c r="N7" s="34">
        <f t="shared" si="1"/>
        <v>8922989.72</v>
      </c>
      <c r="O7" s="33">
        <v>10026297.26</v>
      </c>
      <c r="P7" s="33">
        <f t="shared" si="2"/>
        <v>13857835.6</v>
      </c>
      <c r="Q7" s="33">
        <f t="shared" si="3"/>
        <v>2222440.32</v>
      </c>
      <c r="R7" s="34">
        <f t="shared" si="4"/>
        <v>112975564.19999999</v>
      </c>
    </row>
    <row r="8" spans="1:18" s="4" customFormat="1" ht="12.75" outlineLevel="2">
      <c r="A8" s="18" t="s">
        <v>79</v>
      </c>
      <c r="B8" s="18" t="s">
        <v>195</v>
      </c>
      <c r="C8" s="18" t="s">
        <v>80</v>
      </c>
      <c r="D8" s="18" t="s">
        <v>81</v>
      </c>
      <c r="E8" s="18" t="s">
        <v>7</v>
      </c>
      <c r="F8" s="18" t="s">
        <v>207</v>
      </c>
      <c r="G8" s="32">
        <v>71224</v>
      </c>
      <c r="H8" s="33">
        <v>1122.85</v>
      </c>
      <c r="I8" s="33">
        <v>128.54</v>
      </c>
      <c r="J8" s="33">
        <v>2394.6216999999997</v>
      </c>
      <c r="K8" s="33">
        <v>92.21849999999993</v>
      </c>
      <c r="L8" s="33">
        <v>7250</v>
      </c>
      <c r="M8" s="33">
        <f t="shared" si="0"/>
        <v>79973868.4</v>
      </c>
      <c r="N8" s="34">
        <f t="shared" si="1"/>
        <v>9155132.96</v>
      </c>
      <c r="O8" s="33">
        <v>4325461.68</v>
      </c>
      <c r="P8" s="33">
        <f t="shared" si="2"/>
        <v>17361007.33</v>
      </c>
      <c r="Q8" s="33">
        <f t="shared" si="3"/>
        <v>885297.6</v>
      </c>
      <c r="R8" s="34">
        <f t="shared" si="4"/>
        <v>111700767.97000001</v>
      </c>
    </row>
    <row r="9" spans="1:18" s="4" customFormat="1" ht="12.75" outlineLevel="2">
      <c r="A9" s="18" t="s">
        <v>79</v>
      </c>
      <c r="B9" s="18" t="s">
        <v>195</v>
      </c>
      <c r="C9" s="18" t="s">
        <v>80</v>
      </c>
      <c r="D9" s="18" t="s">
        <v>81</v>
      </c>
      <c r="E9" s="18" t="s">
        <v>8</v>
      </c>
      <c r="F9" s="18" t="s">
        <v>208</v>
      </c>
      <c r="G9" s="32">
        <v>49473</v>
      </c>
      <c r="H9" s="33">
        <v>1122.85</v>
      </c>
      <c r="I9" s="33">
        <v>128.54</v>
      </c>
      <c r="J9" s="33">
        <v>2000.2911</v>
      </c>
      <c r="K9" s="33">
        <v>274.3393</v>
      </c>
      <c r="L9" s="33">
        <v>7250</v>
      </c>
      <c r="M9" s="33">
        <f t="shared" si="0"/>
        <v>55550758.05</v>
      </c>
      <c r="N9" s="34">
        <f t="shared" si="1"/>
        <v>6359259.42</v>
      </c>
      <c r="O9" s="33">
        <v>4336121.17</v>
      </c>
      <c r="P9" s="33">
        <f t="shared" si="2"/>
        <v>14502110.48</v>
      </c>
      <c r="Q9" s="33">
        <f t="shared" si="3"/>
        <v>2633657.28</v>
      </c>
      <c r="R9" s="34">
        <f t="shared" si="4"/>
        <v>83381906.4</v>
      </c>
    </row>
    <row r="10" spans="1:18" s="4" customFormat="1" ht="12.75" outlineLevel="2">
      <c r="A10" s="18" t="s">
        <v>79</v>
      </c>
      <c r="B10" s="18" t="s">
        <v>195</v>
      </c>
      <c r="C10" s="18" t="s">
        <v>80</v>
      </c>
      <c r="D10" s="18" t="s">
        <v>81</v>
      </c>
      <c r="E10" s="18" t="s">
        <v>9</v>
      </c>
      <c r="F10" s="18" t="s">
        <v>209</v>
      </c>
      <c r="G10" s="32">
        <v>57333</v>
      </c>
      <c r="H10" s="33">
        <v>1122.85</v>
      </c>
      <c r="I10" s="33">
        <v>128.54</v>
      </c>
      <c r="J10" s="33">
        <v>2358.9879000000005</v>
      </c>
      <c r="K10" s="33">
        <v>57.13579999999998</v>
      </c>
      <c r="L10" s="33">
        <v>7250</v>
      </c>
      <c r="M10" s="33">
        <f t="shared" si="0"/>
        <v>64376359.05</v>
      </c>
      <c r="N10" s="34">
        <f t="shared" si="1"/>
        <v>7369583.82</v>
      </c>
      <c r="O10" s="33">
        <v>3663648.25</v>
      </c>
      <c r="P10" s="33">
        <f t="shared" si="2"/>
        <v>17102662.28</v>
      </c>
      <c r="Q10" s="33">
        <f t="shared" si="3"/>
        <v>548503.68</v>
      </c>
      <c r="R10" s="34">
        <f t="shared" si="4"/>
        <v>93060757.08000001</v>
      </c>
    </row>
    <row r="11" spans="1:18" s="4" customFormat="1" ht="12.75" outlineLevel="2">
      <c r="A11" s="18" t="s">
        <v>79</v>
      </c>
      <c r="B11" s="18" t="s">
        <v>195</v>
      </c>
      <c r="C11" s="18" t="s">
        <v>80</v>
      </c>
      <c r="D11" s="18" t="s">
        <v>81</v>
      </c>
      <c r="E11" s="18" t="s">
        <v>10</v>
      </c>
      <c r="F11" s="18" t="s">
        <v>210</v>
      </c>
      <c r="G11" s="32">
        <v>10430</v>
      </c>
      <c r="H11" s="33">
        <v>1122.85</v>
      </c>
      <c r="I11" s="33">
        <v>128.54</v>
      </c>
      <c r="J11" s="33"/>
      <c r="K11" s="33"/>
      <c r="L11" s="33">
        <v>7250</v>
      </c>
      <c r="M11" s="33">
        <f t="shared" si="0"/>
        <v>11711325.5</v>
      </c>
      <c r="N11" s="34">
        <f t="shared" si="1"/>
        <v>1340672.2</v>
      </c>
      <c r="O11" s="33"/>
      <c r="P11" s="33">
        <f t="shared" si="2"/>
        <v>0</v>
      </c>
      <c r="Q11" s="33">
        <f t="shared" si="3"/>
        <v>0</v>
      </c>
      <c r="R11" s="34">
        <f t="shared" si="4"/>
        <v>13051997.7</v>
      </c>
    </row>
    <row r="12" spans="1:18" s="4" customFormat="1" ht="12.75" outlineLevel="1">
      <c r="A12" s="14"/>
      <c r="B12" s="14"/>
      <c r="C12" s="14"/>
      <c r="D12" s="16" t="s">
        <v>382</v>
      </c>
      <c r="E12" s="14"/>
      <c r="F12" s="14"/>
      <c r="G12" s="35">
        <f>SUBTOTAL(9,G5:G11)</f>
        <v>529748</v>
      </c>
      <c r="H12" s="36"/>
      <c r="I12" s="36"/>
      <c r="J12" s="36">
        <f>SUBTOTAL(9,J5:J11)</f>
        <v>40524.63904799999</v>
      </c>
      <c r="K12" s="36">
        <f>SUBTOTAL(9,K5:K11)</f>
        <v>3223.2322000000004</v>
      </c>
      <c r="L12" s="36"/>
      <c r="M12" s="36">
        <f aca="true" t="shared" si="5" ref="M12:R12">SUBTOTAL(9,M5:M11)</f>
        <v>594827541.8000001</v>
      </c>
      <c r="N12" s="37">
        <f t="shared" si="5"/>
        <v>68093807.92</v>
      </c>
      <c r="O12" s="36">
        <f t="shared" si="5"/>
        <v>47221997.230000004</v>
      </c>
      <c r="P12" s="36">
        <f t="shared" si="5"/>
        <v>293803633.12</v>
      </c>
      <c r="Q12" s="36">
        <f t="shared" si="5"/>
        <v>30943029.120000005</v>
      </c>
      <c r="R12" s="37">
        <f t="shared" si="5"/>
        <v>1034890009.19</v>
      </c>
    </row>
    <row r="13" spans="1:18" s="4" customFormat="1" ht="12.75" outlineLevel="2">
      <c r="A13" s="18" t="s">
        <v>79</v>
      </c>
      <c r="B13" s="18" t="s">
        <v>195</v>
      </c>
      <c r="C13" s="18" t="s">
        <v>82</v>
      </c>
      <c r="D13" s="18" t="s">
        <v>83</v>
      </c>
      <c r="E13" s="18" t="s">
        <v>11</v>
      </c>
      <c r="F13" s="18" t="s">
        <v>211</v>
      </c>
      <c r="G13" s="32">
        <v>5907</v>
      </c>
      <c r="H13" s="33">
        <v>1047.79</v>
      </c>
      <c r="I13" s="33">
        <v>128.17</v>
      </c>
      <c r="J13" s="33"/>
      <c r="K13" s="33"/>
      <c r="L13" s="33">
        <v>7250</v>
      </c>
      <c r="M13" s="33">
        <f t="shared" si="0"/>
        <v>6189295.53</v>
      </c>
      <c r="N13" s="34">
        <f t="shared" si="1"/>
        <v>757100.19</v>
      </c>
      <c r="O13" s="33"/>
      <c r="P13" s="33">
        <f t="shared" si="2"/>
        <v>0</v>
      </c>
      <c r="Q13" s="33">
        <f t="shared" si="3"/>
        <v>0</v>
      </c>
      <c r="R13" s="34">
        <f t="shared" si="4"/>
        <v>6946395.720000001</v>
      </c>
    </row>
    <row r="14" spans="1:18" s="4" customFormat="1" ht="12.75" outlineLevel="2">
      <c r="A14" s="18" t="s">
        <v>79</v>
      </c>
      <c r="B14" s="18" t="s">
        <v>195</v>
      </c>
      <c r="C14" s="18" t="s">
        <v>82</v>
      </c>
      <c r="D14" s="18" t="s">
        <v>83</v>
      </c>
      <c r="E14" s="18" t="s">
        <v>12</v>
      </c>
      <c r="F14" s="18" t="s">
        <v>212</v>
      </c>
      <c r="G14" s="32">
        <v>141644</v>
      </c>
      <c r="H14" s="33">
        <v>1047.79</v>
      </c>
      <c r="I14" s="33">
        <v>128.17</v>
      </c>
      <c r="J14" s="33">
        <v>28766.459071880006</v>
      </c>
      <c r="K14" s="33">
        <v>2654.3556999999987</v>
      </c>
      <c r="L14" s="33">
        <v>7250</v>
      </c>
      <c r="M14" s="33">
        <f t="shared" si="0"/>
        <v>148413166.76</v>
      </c>
      <c r="N14" s="34">
        <f t="shared" si="1"/>
        <v>18154511.48</v>
      </c>
      <c r="O14" s="33">
        <v>21733272.33</v>
      </c>
      <c r="P14" s="33">
        <f t="shared" si="2"/>
        <v>208556828.27</v>
      </c>
      <c r="Q14" s="33">
        <f t="shared" si="3"/>
        <v>25481814.72</v>
      </c>
      <c r="R14" s="34">
        <f t="shared" si="4"/>
        <v>422339593.56000006</v>
      </c>
    </row>
    <row r="15" spans="1:18" s="4" customFormat="1" ht="12.75" outlineLevel="2">
      <c r="A15" s="18" t="s">
        <v>79</v>
      </c>
      <c r="B15" s="18" t="s">
        <v>195</v>
      </c>
      <c r="C15" s="18" t="s">
        <v>82</v>
      </c>
      <c r="D15" s="18" t="s">
        <v>83</v>
      </c>
      <c r="E15" s="18" t="s">
        <v>13</v>
      </c>
      <c r="F15" s="18" t="s">
        <v>213</v>
      </c>
      <c r="G15" s="32">
        <v>89629</v>
      </c>
      <c r="H15" s="33">
        <v>1047.79</v>
      </c>
      <c r="I15" s="33">
        <v>128.17</v>
      </c>
      <c r="J15" s="33">
        <v>1904.4162999999996</v>
      </c>
      <c r="K15" s="33">
        <v>27.513199999999998</v>
      </c>
      <c r="L15" s="33">
        <v>7250</v>
      </c>
      <c r="M15" s="33">
        <f t="shared" si="0"/>
        <v>93912369.91</v>
      </c>
      <c r="N15" s="34">
        <f t="shared" si="1"/>
        <v>11487748.93</v>
      </c>
      <c r="O15" s="33">
        <v>9878590.65</v>
      </c>
      <c r="P15" s="33">
        <f t="shared" si="2"/>
        <v>13807018.18</v>
      </c>
      <c r="Q15" s="33">
        <f t="shared" si="3"/>
        <v>264126.72</v>
      </c>
      <c r="R15" s="34">
        <f t="shared" si="4"/>
        <v>129349854.39000002</v>
      </c>
    </row>
    <row r="16" spans="1:18" s="4" customFormat="1" ht="12.75" outlineLevel="2">
      <c r="A16" s="18" t="s">
        <v>79</v>
      </c>
      <c r="B16" s="18" t="s">
        <v>195</v>
      </c>
      <c r="C16" s="18" t="s">
        <v>82</v>
      </c>
      <c r="D16" s="18" t="s">
        <v>83</v>
      </c>
      <c r="E16" s="18" t="s">
        <v>14</v>
      </c>
      <c r="F16" s="18" t="s">
        <v>214</v>
      </c>
      <c r="G16" s="32">
        <v>81557</v>
      </c>
      <c r="H16" s="33">
        <v>1047.79</v>
      </c>
      <c r="I16" s="33">
        <v>128.17</v>
      </c>
      <c r="J16" s="33">
        <v>2050.1078</v>
      </c>
      <c r="K16" s="33">
        <v>206.9731999999999</v>
      </c>
      <c r="L16" s="33">
        <v>7250</v>
      </c>
      <c r="M16" s="33">
        <f t="shared" si="0"/>
        <v>85454609.03</v>
      </c>
      <c r="N16" s="34">
        <f t="shared" si="1"/>
        <v>10453160.69</v>
      </c>
      <c r="O16" s="33">
        <v>4233998.4</v>
      </c>
      <c r="P16" s="33">
        <f t="shared" si="2"/>
        <v>14863281.55</v>
      </c>
      <c r="Q16" s="33">
        <f t="shared" si="3"/>
        <v>1986942.72</v>
      </c>
      <c r="R16" s="34">
        <f t="shared" si="4"/>
        <v>116991992.39</v>
      </c>
    </row>
    <row r="17" spans="1:18" s="4" customFormat="1" ht="12.75" outlineLevel="2">
      <c r="A17" s="18" t="s">
        <v>79</v>
      </c>
      <c r="B17" s="18" t="s">
        <v>195</v>
      </c>
      <c r="C17" s="18" t="s">
        <v>82</v>
      </c>
      <c r="D17" s="18" t="s">
        <v>83</v>
      </c>
      <c r="E17" s="18" t="s">
        <v>15</v>
      </c>
      <c r="F17" s="18" t="s">
        <v>215</v>
      </c>
      <c r="G17" s="32">
        <v>45897</v>
      </c>
      <c r="H17" s="33">
        <v>1047.79</v>
      </c>
      <c r="I17" s="33">
        <v>128.17</v>
      </c>
      <c r="J17" s="33">
        <v>1008.8147</v>
      </c>
      <c r="K17" s="33">
        <v>35.5087</v>
      </c>
      <c r="L17" s="33">
        <v>7250</v>
      </c>
      <c r="M17" s="33">
        <f t="shared" si="0"/>
        <v>48090417.63</v>
      </c>
      <c r="N17" s="34">
        <f t="shared" si="1"/>
        <v>5882618.49</v>
      </c>
      <c r="O17" s="33">
        <v>1420552.74</v>
      </c>
      <c r="P17" s="33">
        <f t="shared" si="2"/>
        <v>7313906.58</v>
      </c>
      <c r="Q17" s="33">
        <f t="shared" si="3"/>
        <v>340883.52</v>
      </c>
      <c r="R17" s="34">
        <f t="shared" si="4"/>
        <v>63048378.96000001</v>
      </c>
    </row>
    <row r="18" spans="1:18" s="4" customFormat="1" ht="12.75" outlineLevel="2">
      <c r="A18" s="18" t="s">
        <v>79</v>
      </c>
      <c r="B18" s="18" t="s">
        <v>195</v>
      </c>
      <c r="C18" s="18" t="s">
        <v>82</v>
      </c>
      <c r="D18" s="18" t="s">
        <v>83</v>
      </c>
      <c r="E18" s="18" t="s">
        <v>16</v>
      </c>
      <c r="F18" s="18" t="s">
        <v>216</v>
      </c>
      <c r="G18" s="32">
        <v>32691</v>
      </c>
      <c r="H18" s="33">
        <v>1047.79</v>
      </c>
      <c r="I18" s="33">
        <v>128.17</v>
      </c>
      <c r="J18" s="33">
        <v>1304.5052999999998</v>
      </c>
      <c r="K18" s="33">
        <v>54.010700000000014</v>
      </c>
      <c r="L18" s="33">
        <v>7250</v>
      </c>
      <c r="M18" s="33">
        <f t="shared" si="0"/>
        <v>34253302.89</v>
      </c>
      <c r="N18" s="34">
        <f t="shared" si="1"/>
        <v>4190005.47</v>
      </c>
      <c r="O18" s="33">
        <v>4718723.06</v>
      </c>
      <c r="P18" s="33">
        <f t="shared" si="2"/>
        <v>9457663.43</v>
      </c>
      <c r="Q18" s="33">
        <f t="shared" si="3"/>
        <v>518502.72</v>
      </c>
      <c r="R18" s="34">
        <f t="shared" si="4"/>
        <v>53138197.57</v>
      </c>
    </row>
    <row r="19" spans="1:18" s="4" customFormat="1" ht="12.75" outlineLevel="2">
      <c r="A19" s="18" t="s">
        <v>79</v>
      </c>
      <c r="B19" s="18" t="s">
        <v>195</v>
      </c>
      <c r="C19" s="18" t="s">
        <v>82</v>
      </c>
      <c r="D19" s="18" t="s">
        <v>83</v>
      </c>
      <c r="E19" s="18" t="s">
        <v>17</v>
      </c>
      <c r="F19" s="18" t="s">
        <v>217</v>
      </c>
      <c r="G19" s="32">
        <v>28654</v>
      </c>
      <c r="H19" s="33">
        <v>1047.79</v>
      </c>
      <c r="I19" s="33">
        <v>128.17</v>
      </c>
      <c r="J19" s="33">
        <v>904.6407</v>
      </c>
      <c r="K19" s="33">
        <v>78.87409999999998</v>
      </c>
      <c r="L19" s="33">
        <v>7250</v>
      </c>
      <c r="M19" s="33">
        <f t="shared" si="0"/>
        <v>30023374.66</v>
      </c>
      <c r="N19" s="34">
        <f t="shared" si="1"/>
        <v>3672583.18</v>
      </c>
      <c r="O19" s="33">
        <v>3466969.96</v>
      </c>
      <c r="P19" s="33">
        <f t="shared" si="2"/>
        <v>6558645.08</v>
      </c>
      <c r="Q19" s="33">
        <f t="shared" si="3"/>
        <v>757191.36</v>
      </c>
      <c r="R19" s="34">
        <f t="shared" si="4"/>
        <v>44478764.24</v>
      </c>
    </row>
    <row r="20" spans="1:18" s="4" customFormat="1" ht="12.75" outlineLevel="2">
      <c r="A20" s="18" t="s">
        <v>79</v>
      </c>
      <c r="B20" s="18" t="s">
        <v>195</v>
      </c>
      <c r="C20" s="18" t="s">
        <v>82</v>
      </c>
      <c r="D20" s="18" t="s">
        <v>83</v>
      </c>
      <c r="E20" s="18" t="s">
        <v>18</v>
      </c>
      <c r="F20" s="18" t="s">
        <v>218</v>
      </c>
      <c r="G20" s="32">
        <v>59324</v>
      </c>
      <c r="H20" s="33">
        <v>1047.79</v>
      </c>
      <c r="I20" s="33">
        <v>128.17</v>
      </c>
      <c r="J20" s="33">
        <v>1598.0054</v>
      </c>
      <c r="K20" s="33">
        <v>41.351199999999984</v>
      </c>
      <c r="L20" s="33">
        <v>7250</v>
      </c>
      <c r="M20" s="33">
        <f t="shared" si="0"/>
        <v>62159093.96</v>
      </c>
      <c r="N20" s="34">
        <f t="shared" si="1"/>
        <v>7603557.08</v>
      </c>
      <c r="O20" s="33">
        <v>7290223.48</v>
      </c>
      <c r="P20" s="33">
        <f t="shared" si="2"/>
        <v>11585539.15</v>
      </c>
      <c r="Q20" s="33">
        <f t="shared" si="3"/>
        <v>396971.52</v>
      </c>
      <c r="R20" s="34">
        <f t="shared" si="4"/>
        <v>89035385.19000001</v>
      </c>
    </row>
    <row r="21" spans="1:18" s="4" customFormat="1" ht="12.75" outlineLevel="2">
      <c r="A21" s="18" t="s">
        <v>79</v>
      </c>
      <c r="B21" s="18" t="s">
        <v>195</v>
      </c>
      <c r="C21" s="18" t="s">
        <v>82</v>
      </c>
      <c r="D21" s="18" t="s">
        <v>83</v>
      </c>
      <c r="E21" s="18" t="s">
        <v>19</v>
      </c>
      <c r="F21" s="18" t="s">
        <v>219</v>
      </c>
      <c r="G21" s="32">
        <v>22964</v>
      </c>
      <c r="H21" s="33">
        <v>1047.79</v>
      </c>
      <c r="I21" s="33">
        <v>128.17</v>
      </c>
      <c r="J21" s="33">
        <v>598.1741000000001</v>
      </c>
      <c r="K21" s="33">
        <v>19.571500000000004</v>
      </c>
      <c r="L21" s="33">
        <v>7250</v>
      </c>
      <c r="M21" s="33">
        <f t="shared" si="0"/>
        <v>24061449.56</v>
      </c>
      <c r="N21" s="34">
        <f t="shared" si="1"/>
        <v>2943295.88</v>
      </c>
      <c r="O21" s="33">
        <v>4198956.1</v>
      </c>
      <c r="P21" s="33">
        <f t="shared" si="2"/>
        <v>4336762.23</v>
      </c>
      <c r="Q21" s="33">
        <f t="shared" si="3"/>
        <v>187886.4</v>
      </c>
      <c r="R21" s="34">
        <f t="shared" si="4"/>
        <v>35728350.169999994</v>
      </c>
    </row>
    <row r="22" spans="1:18" s="4" customFormat="1" ht="12.75" outlineLevel="1">
      <c r="A22" s="14"/>
      <c r="B22" s="14"/>
      <c r="C22" s="14"/>
      <c r="D22" s="16" t="s">
        <v>383</v>
      </c>
      <c r="E22" s="14"/>
      <c r="F22" s="14"/>
      <c r="G22" s="35">
        <f>SUBTOTAL(9,G13:G21)</f>
        <v>508267</v>
      </c>
      <c r="H22" s="36"/>
      <c r="I22" s="36"/>
      <c r="J22" s="36">
        <f>SUBTOTAL(9,J13:J21)</f>
        <v>38135.12337188001</v>
      </c>
      <c r="K22" s="36">
        <f>SUBTOTAL(9,K13:K21)</f>
        <v>3118.1582999999982</v>
      </c>
      <c r="L22" s="36"/>
      <c r="M22" s="36">
        <f aca="true" t="shared" si="6" ref="M22:R22">SUBTOTAL(9,M13:M21)</f>
        <v>532557079.93</v>
      </c>
      <c r="N22" s="37">
        <f t="shared" si="6"/>
        <v>65144581.39</v>
      </c>
      <c r="O22" s="36">
        <f t="shared" si="6"/>
        <v>56941286.720000006</v>
      </c>
      <c r="P22" s="36">
        <f t="shared" si="6"/>
        <v>276479644.4700001</v>
      </c>
      <c r="Q22" s="36">
        <f t="shared" si="6"/>
        <v>29934319.679999992</v>
      </c>
      <c r="R22" s="37">
        <f t="shared" si="6"/>
        <v>961056912.1900002</v>
      </c>
    </row>
    <row r="23" spans="1:18" s="4" customFormat="1" ht="12.75" outlineLevel="2">
      <c r="A23" s="18" t="s">
        <v>79</v>
      </c>
      <c r="B23" s="18" t="s">
        <v>195</v>
      </c>
      <c r="C23" s="18" t="s">
        <v>84</v>
      </c>
      <c r="D23" s="18" t="s">
        <v>85</v>
      </c>
      <c r="E23" s="18" t="s">
        <v>20</v>
      </c>
      <c r="F23" s="18" t="s">
        <v>220</v>
      </c>
      <c r="G23" s="32">
        <v>116276</v>
      </c>
      <c r="H23" s="33">
        <v>1163.6100000000001</v>
      </c>
      <c r="I23" s="33">
        <v>128.27</v>
      </c>
      <c r="J23" s="33">
        <v>31819.748744719996</v>
      </c>
      <c r="K23" s="33">
        <v>2803.5219999999986</v>
      </c>
      <c r="L23" s="33">
        <v>7250</v>
      </c>
      <c r="M23" s="33">
        <f t="shared" si="0"/>
        <v>135299916.36</v>
      </c>
      <c r="N23" s="34">
        <f t="shared" si="1"/>
        <v>14914722.52</v>
      </c>
      <c r="O23" s="33">
        <v>14938330.67</v>
      </c>
      <c r="P23" s="33">
        <f t="shared" si="2"/>
        <v>230693178.4</v>
      </c>
      <c r="Q23" s="33">
        <f t="shared" si="3"/>
        <v>26913811.2</v>
      </c>
      <c r="R23" s="34">
        <f t="shared" si="4"/>
        <v>422759959.15000004</v>
      </c>
    </row>
    <row r="24" spans="1:18" s="4" customFormat="1" ht="12.75" outlineLevel="2">
      <c r="A24" s="18" t="s">
        <v>79</v>
      </c>
      <c r="B24" s="18" t="s">
        <v>195</v>
      </c>
      <c r="C24" s="18" t="s">
        <v>84</v>
      </c>
      <c r="D24" s="18" t="s">
        <v>85</v>
      </c>
      <c r="E24" s="18" t="s">
        <v>21</v>
      </c>
      <c r="F24" s="18" t="s">
        <v>221</v>
      </c>
      <c r="G24" s="32">
        <v>59735</v>
      </c>
      <c r="H24" s="33">
        <v>1163.6100000000001</v>
      </c>
      <c r="I24" s="33">
        <v>128.27</v>
      </c>
      <c r="J24" s="33">
        <v>9248.581500000002</v>
      </c>
      <c r="K24" s="33">
        <v>297.0622</v>
      </c>
      <c r="L24" s="33">
        <v>7250</v>
      </c>
      <c r="M24" s="33">
        <f t="shared" si="0"/>
        <v>69508243.35</v>
      </c>
      <c r="N24" s="34">
        <f t="shared" si="1"/>
        <v>7662208.45</v>
      </c>
      <c r="O24" s="33">
        <v>5482230.09</v>
      </c>
      <c r="P24" s="33">
        <f t="shared" si="2"/>
        <v>67052215.88</v>
      </c>
      <c r="Q24" s="33">
        <f t="shared" si="3"/>
        <v>2851797.12</v>
      </c>
      <c r="R24" s="34">
        <f t="shared" si="4"/>
        <v>152556694.89000002</v>
      </c>
    </row>
    <row r="25" spans="1:18" s="4" customFormat="1" ht="12.75" outlineLevel="2">
      <c r="A25" s="18" t="s">
        <v>79</v>
      </c>
      <c r="B25" s="18" t="s">
        <v>195</v>
      </c>
      <c r="C25" s="18" t="s">
        <v>84</v>
      </c>
      <c r="D25" s="18" t="s">
        <v>85</v>
      </c>
      <c r="E25" s="18" t="s">
        <v>22</v>
      </c>
      <c r="F25" s="18" t="s">
        <v>222</v>
      </c>
      <c r="G25" s="32">
        <v>29179</v>
      </c>
      <c r="H25" s="33">
        <v>1163.6100000000001</v>
      </c>
      <c r="I25" s="33">
        <v>128.27</v>
      </c>
      <c r="J25" s="33">
        <v>1249.4684999999997</v>
      </c>
      <c r="K25" s="33">
        <v>33.7084</v>
      </c>
      <c r="L25" s="33">
        <v>7250</v>
      </c>
      <c r="M25" s="33">
        <f t="shared" si="0"/>
        <v>33952976.19</v>
      </c>
      <c r="N25" s="34">
        <f t="shared" si="1"/>
        <v>3742790.33</v>
      </c>
      <c r="O25" s="33">
        <v>2950380.52</v>
      </c>
      <c r="P25" s="33">
        <f t="shared" si="2"/>
        <v>9058646.63</v>
      </c>
      <c r="Q25" s="33">
        <f t="shared" si="3"/>
        <v>323600.64</v>
      </c>
      <c r="R25" s="34">
        <f t="shared" si="4"/>
        <v>50028394.31</v>
      </c>
    </row>
    <row r="26" spans="1:18" s="4" customFormat="1" ht="12.75" outlineLevel="2">
      <c r="A26" s="18" t="s">
        <v>79</v>
      </c>
      <c r="B26" s="18" t="s">
        <v>195</v>
      </c>
      <c r="C26" s="18" t="s">
        <v>84</v>
      </c>
      <c r="D26" s="18" t="s">
        <v>85</v>
      </c>
      <c r="E26" s="18" t="s">
        <v>23</v>
      </c>
      <c r="F26" s="18" t="s">
        <v>223</v>
      </c>
      <c r="G26" s="32">
        <v>25174</v>
      </c>
      <c r="H26" s="33">
        <v>1163.6100000000001</v>
      </c>
      <c r="I26" s="33">
        <v>128.27</v>
      </c>
      <c r="J26" s="33">
        <v>1297.2303</v>
      </c>
      <c r="K26" s="33">
        <v>111.72970000000001</v>
      </c>
      <c r="L26" s="33">
        <v>7250</v>
      </c>
      <c r="M26" s="33">
        <f t="shared" si="0"/>
        <v>29292718.14</v>
      </c>
      <c r="N26" s="34">
        <f t="shared" si="1"/>
        <v>3229068.98</v>
      </c>
      <c r="O26" s="33">
        <v>2991939.88</v>
      </c>
      <c r="P26" s="33">
        <f t="shared" si="2"/>
        <v>9404919.68</v>
      </c>
      <c r="Q26" s="33">
        <f t="shared" si="3"/>
        <v>1072605.12</v>
      </c>
      <c r="R26" s="34">
        <f t="shared" si="4"/>
        <v>45991251.8</v>
      </c>
    </row>
    <row r="27" spans="1:18" s="4" customFormat="1" ht="12.75" outlineLevel="2">
      <c r="A27" s="18" t="s">
        <v>79</v>
      </c>
      <c r="B27" s="18" t="s">
        <v>195</v>
      </c>
      <c r="C27" s="18" t="s">
        <v>84</v>
      </c>
      <c r="D27" s="18" t="s">
        <v>85</v>
      </c>
      <c r="E27" s="18" t="s">
        <v>24</v>
      </c>
      <c r="F27" s="18" t="s">
        <v>224</v>
      </c>
      <c r="G27" s="32">
        <v>19757</v>
      </c>
      <c r="H27" s="33">
        <v>1163.6100000000001</v>
      </c>
      <c r="I27" s="33">
        <v>128.27</v>
      </c>
      <c r="J27" s="33">
        <v>932.4713999999997</v>
      </c>
      <c r="K27" s="33">
        <v>30.2078</v>
      </c>
      <c r="L27" s="33">
        <v>7250</v>
      </c>
      <c r="M27" s="33">
        <f t="shared" si="0"/>
        <v>22989442.77</v>
      </c>
      <c r="N27" s="34">
        <f t="shared" si="1"/>
        <v>2534230.39</v>
      </c>
      <c r="O27" s="33">
        <v>2256959.53</v>
      </c>
      <c r="P27" s="33">
        <f t="shared" si="2"/>
        <v>6760417.65</v>
      </c>
      <c r="Q27" s="33">
        <f t="shared" si="3"/>
        <v>289994.88</v>
      </c>
      <c r="R27" s="34">
        <f t="shared" si="4"/>
        <v>34831045.220000006</v>
      </c>
    </row>
    <row r="28" spans="1:18" s="4" customFormat="1" ht="12.75" outlineLevel="2">
      <c r="A28" s="18" t="s">
        <v>79</v>
      </c>
      <c r="B28" s="18" t="s">
        <v>195</v>
      </c>
      <c r="C28" s="18" t="s">
        <v>84</v>
      </c>
      <c r="D28" s="18" t="s">
        <v>85</v>
      </c>
      <c r="E28" s="18" t="s">
        <v>25</v>
      </c>
      <c r="F28" s="18" t="s">
        <v>225</v>
      </c>
      <c r="G28" s="32">
        <v>17947</v>
      </c>
      <c r="H28" s="33">
        <v>1163.6100000000001</v>
      </c>
      <c r="I28" s="33">
        <v>128.27</v>
      </c>
      <c r="J28" s="33">
        <v>528.26</v>
      </c>
      <c r="K28" s="33">
        <v>29.89379999999999</v>
      </c>
      <c r="L28" s="33">
        <v>7250</v>
      </c>
      <c r="M28" s="33">
        <f t="shared" si="0"/>
        <v>20883308.67</v>
      </c>
      <c r="N28" s="34">
        <f t="shared" si="1"/>
        <v>2302061.69</v>
      </c>
      <c r="O28" s="33">
        <v>1726275.86</v>
      </c>
      <c r="P28" s="33">
        <f t="shared" si="2"/>
        <v>3829885</v>
      </c>
      <c r="Q28" s="33">
        <f t="shared" si="3"/>
        <v>286980.48</v>
      </c>
      <c r="R28" s="34">
        <f t="shared" si="4"/>
        <v>29028511.700000003</v>
      </c>
    </row>
    <row r="29" spans="1:18" s="4" customFormat="1" ht="12.75" outlineLevel="2">
      <c r="A29" s="18" t="s">
        <v>79</v>
      </c>
      <c r="B29" s="18" t="s">
        <v>195</v>
      </c>
      <c r="C29" s="18" t="s">
        <v>84</v>
      </c>
      <c r="D29" s="18" t="s">
        <v>85</v>
      </c>
      <c r="E29" s="18" t="s">
        <v>26</v>
      </c>
      <c r="F29" s="18" t="s">
        <v>226</v>
      </c>
      <c r="G29" s="32">
        <v>54178</v>
      </c>
      <c r="H29" s="33">
        <v>1163.6100000000001</v>
      </c>
      <c r="I29" s="33">
        <v>128.27</v>
      </c>
      <c r="J29" s="33">
        <v>1742.5588000000002</v>
      </c>
      <c r="K29" s="33">
        <v>245.14370000000005</v>
      </c>
      <c r="L29" s="33">
        <v>7250</v>
      </c>
      <c r="M29" s="33">
        <f t="shared" si="0"/>
        <v>63042062.58</v>
      </c>
      <c r="N29" s="34">
        <f t="shared" si="1"/>
        <v>6949412.06</v>
      </c>
      <c r="O29" s="33">
        <v>6601621.36</v>
      </c>
      <c r="P29" s="33">
        <f t="shared" si="2"/>
        <v>12633551.3</v>
      </c>
      <c r="Q29" s="33">
        <f t="shared" si="3"/>
        <v>2353379.52</v>
      </c>
      <c r="R29" s="34">
        <f t="shared" si="4"/>
        <v>91580026.82</v>
      </c>
    </row>
    <row r="30" spans="1:18" s="4" customFormat="1" ht="12.75" outlineLevel="2">
      <c r="A30" s="18" t="s">
        <v>79</v>
      </c>
      <c r="B30" s="18" t="s">
        <v>195</v>
      </c>
      <c r="C30" s="18" t="s">
        <v>84</v>
      </c>
      <c r="D30" s="18" t="s">
        <v>85</v>
      </c>
      <c r="E30" s="18" t="s">
        <v>27</v>
      </c>
      <c r="F30" s="18" t="s">
        <v>227</v>
      </c>
      <c r="G30" s="32">
        <v>22989</v>
      </c>
      <c r="H30" s="33">
        <v>1163.6100000000001</v>
      </c>
      <c r="I30" s="33">
        <v>128.27</v>
      </c>
      <c r="J30" s="33">
        <v>916.2345</v>
      </c>
      <c r="K30" s="33">
        <v>43.0035</v>
      </c>
      <c r="L30" s="33">
        <v>7250</v>
      </c>
      <c r="M30" s="33">
        <f t="shared" si="0"/>
        <v>26750230.29</v>
      </c>
      <c r="N30" s="34">
        <f t="shared" si="1"/>
        <v>2948799.03</v>
      </c>
      <c r="O30" s="33">
        <v>2388298.18</v>
      </c>
      <c r="P30" s="33">
        <f t="shared" si="2"/>
        <v>6642700.13</v>
      </c>
      <c r="Q30" s="33">
        <f t="shared" si="3"/>
        <v>412833.6</v>
      </c>
      <c r="R30" s="34">
        <f t="shared" si="4"/>
        <v>39142861.230000004</v>
      </c>
    </row>
    <row r="31" spans="1:18" s="4" customFormat="1" ht="12.75" outlineLevel="2">
      <c r="A31" s="18" t="s">
        <v>79</v>
      </c>
      <c r="B31" s="18" t="s">
        <v>195</v>
      </c>
      <c r="C31" s="18" t="s">
        <v>84</v>
      </c>
      <c r="D31" s="18" t="s">
        <v>85</v>
      </c>
      <c r="E31" s="18" t="s">
        <v>28</v>
      </c>
      <c r="F31" s="18" t="s">
        <v>228</v>
      </c>
      <c r="G31" s="32">
        <v>26430</v>
      </c>
      <c r="H31" s="33">
        <v>1163.6100000000001</v>
      </c>
      <c r="I31" s="33">
        <v>128.27</v>
      </c>
      <c r="J31" s="33">
        <v>1194.8177</v>
      </c>
      <c r="K31" s="33">
        <v>37.25269999999998</v>
      </c>
      <c r="L31" s="33">
        <v>7250</v>
      </c>
      <c r="M31" s="33">
        <f t="shared" si="0"/>
        <v>30754212.3</v>
      </c>
      <c r="N31" s="34">
        <f t="shared" si="1"/>
        <v>3390176.1</v>
      </c>
      <c r="O31" s="33">
        <v>2899830.01</v>
      </c>
      <c r="P31" s="33">
        <f t="shared" si="2"/>
        <v>8662428.33</v>
      </c>
      <c r="Q31" s="33">
        <f t="shared" si="3"/>
        <v>357625.92</v>
      </c>
      <c r="R31" s="34">
        <f t="shared" si="4"/>
        <v>46064272.66</v>
      </c>
    </row>
    <row r="32" spans="1:18" s="4" customFormat="1" ht="12.75" outlineLevel="2">
      <c r="A32" s="18" t="s">
        <v>79</v>
      </c>
      <c r="B32" s="18" t="s">
        <v>195</v>
      </c>
      <c r="C32" s="18" t="s">
        <v>84</v>
      </c>
      <c r="D32" s="18" t="s">
        <v>85</v>
      </c>
      <c r="E32" s="18" t="s">
        <v>29</v>
      </c>
      <c r="F32" s="18" t="s">
        <v>229</v>
      </c>
      <c r="G32" s="32">
        <v>21603</v>
      </c>
      <c r="H32" s="33">
        <v>1163.6100000000001</v>
      </c>
      <c r="I32" s="33">
        <v>128.27</v>
      </c>
      <c r="J32" s="33">
        <v>1379.1925</v>
      </c>
      <c r="K32" s="33">
        <v>58.0114</v>
      </c>
      <c r="L32" s="33">
        <v>7250</v>
      </c>
      <c r="M32" s="33">
        <f t="shared" si="0"/>
        <v>25137466.83</v>
      </c>
      <c r="N32" s="34">
        <f t="shared" si="1"/>
        <v>2771016.81</v>
      </c>
      <c r="O32" s="33">
        <v>2730673.69</v>
      </c>
      <c r="P32" s="33">
        <f t="shared" si="2"/>
        <v>9999145.63</v>
      </c>
      <c r="Q32" s="33">
        <f t="shared" si="3"/>
        <v>556909.44</v>
      </c>
      <c r="R32" s="34">
        <f t="shared" si="4"/>
        <v>41195212.4</v>
      </c>
    </row>
    <row r="33" spans="1:18" s="4" customFormat="1" ht="12.75" outlineLevel="2">
      <c r="A33" s="18" t="s">
        <v>79</v>
      </c>
      <c r="B33" s="18" t="s">
        <v>195</v>
      </c>
      <c r="C33" s="18" t="s">
        <v>84</v>
      </c>
      <c r="D33" s="18" t="s">
        <v>85</v>
      </c>
      <c r="E33" s="18" t="s">
        <v>30</v>
      </c>
      <c r="F33" s="18" t="s">
        <v>230</v>
      </c>
      <c r="G33" s="32">
        <v>23439</v>
      </c>
      <c r="H33" s="33">
        <v>1163.6100000000001</v>
      </c>
      <c r="I33" s="33">
        <v>128.27</v>
      </c>
      <c r="J33" s="33">
        <v>954.6077999999998</v>
      </c>
      <c r="K33" s="33">
        <v>87.07110000000002</v>
      </c>
      <c r="L33" s="33">
        <v>7250</v>
      </c>
      <c r="M33" s="33">
        <f t="shared" si="0"/>
        <v>27273854.79</v>
      </c>
      <c r="N33" s="34">
        <f t="shared" si="1"/>
        <v>3006520.53</v>
      </c>
      <c r="O33" s="33">
        <v>1962590.8</v>
      </c>
      <c r="P33" s="33">
        <f t="shared" si="2"/>
        <v>6920906.55</v>
      </c>
      <c r="Q33" s="33">
        <f t="shared" si="3"/>
        <v>835882.56</v>
      </c>
      <c r="R33" s="34">
        <f t="shared" si="4"/>
        <v>39999755.230000004</v>
      </c>
    </row>
    <row r="34" spans="1:18" s="4" customFormat="1" ht="12.75" outlineLevel="2">
      <c r="A34" s="18" t="s">
        <v>79</v>
      </c>
      <c r="B34" s="18" t="s">
        <v>195</v>
      </c>
      <c r="C34" s="18" t="s">
        <v>84</v>
      </c>
      <c r="D34" s="18" t="s">
        <v>85</v>
      </c>
      <c r="E34" s="18" t="s">
        <v>31</v>
      </c>
      <c r="F34" s="18" t="s">
        <v>231</v>
      </c>
      <c r="G34" s="32">
        <v>42022</v>
      </c>
      <c r="H34" s="33">
        <v>1163.6100000000001</v>
      </c>
      <c r="I34" s="33">
        <v>128.27</v>
      </c>
      <c r="J34" s="33">
        <v>1429.0698000000004</v>
      </c>
      <c r="K34" s="33">
        <v>125.2438</v>
      </c>
      <c r="L34" s="33">
        <v>7250</v>
      </c>
      <c r="M34" s="33">
        <f t="shared" si="0"/>
        <v>48897219.42</v>
      </c>
      <c r="N34" s="34">
        <f t="shared" si="1"/>
        <v>5390161.94</v>
      </c>
      <c r="O34" s="33">
        <v>4849038.55</v>
      </c>
      <c r="P34" s="33">
        <f t="shared" si="2"/>
        <v>10360756.05</v>
      </c>
      <c r="Q34" s="33">
        <f t="shared" si="3"/>
        <v>1202340.48</v>
      </c>
      <c r="R34" s="34">
        <f t="shared" si="4"/>
        <v>70699516.44</v>
      </c>
    </row>
    <row r="35" spans="1:18" s="4" customFormat="1" ht="12.75" outlineLevel="2">
      <c r="A35" s="18" t="s">
        <v>79</v>
      </c>
      <c r="B35" s="18" t="s">
        <v>195</v>
      </c>
      <c r="C35" s="18" t="s">
        <v>84</v>
      </c>
      <c r="D35" s="18" t="s">
        <v>85</v>
      </c>
      <c r="E35" s="18" t="s">
        <v>32</v>
      </c>
      <c r="F35" s="18" t="s">
        <v>232</v>
      </c>
      <c r="G35" s="32">
        <v>11225</v>
      </c>
      <c r="H35" s="33">
        <v>1163.6100000000001</v>
      </c>
      <c r="I35" s="33">
        <v>128.27</v>
      </c>
      <c r="J35" s="33">
        <v>370.9881000000001</v>
      </c>
      <c r="K35" s="33">
        <v>14.9944</v>
      </c>
      <c r="L35" s="33">
        <v>7250</v>
      </c>
      <c r="M35" s="33">
        <f t="shared" si="0"/>
        <v>13061522.25</v>
      </c>
      <c r="N35" s="34">
        <f t="shared" si="1"/>
        <v>1439830.75</v>
      </c>
      <c r="O35" s="33">
        <v>1130428.77</v>
      </c>
      <c r="P35" s="33">
        <f t="shared" si="2"/>
        <v>2689663.73</v>
      </c>
      <c r="Q35" s="33">
        <f t="shared" si="3"/>
        <v>143946.24</v>
      </c>
      <c r="R35" s="34">
        <f t="shared" si="4"/>
        <v>18465391.74</v>
      </c>
    </row>
    <row r="36" spans="1:18" s="4" customFormat="1" ht="12.75" outlineLevel="2">
      <c r="A36" s="18" t="s">
        <v>79</v>
      </c>
      <c r="B36" s="18" t="s">
        <v>195</v>
      </c>
      <c r="C36" s="18" t="s">
        <v>84</v>
      </c>
      <c r="D36" s="18" t="s">
        <v>85</v>
      </c>
      <c r="E36" s="18" t="s">
        <v>33</v>
      </c>
      <c r="F36" s="18" t="s">
        <v>233</v>
      </c>
      <c r="G36" s="32">
        <v>30148</v>
      </c>
      <c r="H36" s="33">
        <v>1163.6100000000001</v>
      </c>
      <c r="I36" s="33">
        <v>128.27</v>
      </c>
      <c r="J36" s="33">
        <v>915.3661999999999</v>
      </c>
      <c r="K36" s="33">
        <v>101.18449999999999</v>
      </c>
      <c r="L36" s="33">
        <v>7250</v>
      </c>
      <c r="M36" s="33">
        <f t="shared" si="0"/>
        <v>35080514.28</v>
      </c>
      <c r="N36" s="34">
        <f t="shared" si="1"/>
        <v>3867083.96</v>
      </c>
      <c r="O36" s="33">
        <v>2971122.54</v>
      </c>
      <c r="P36" s="33">
        <f t="shared" si="2"/>
        <v>6636404.95</v>
      </c>
      <c r="Q36" s="33">
        <f t="shared" si="3"/>
        <v>971371.2</v>
      </c>
      <c r="R36" s="34">
        <f t="shared" si="4"/>
        <v>49526496.93000001</v>
      </c>
    </row>
    <row r="37" spans="1:18" s="4" customFormat="1" ht="12.75" outlineLevel="2">
      <c r="A37" s="18" t="s">
        <v>79</v>
      </c>
      <c r="B37" s="18" t="s">
        <v>195</v>
      </c>
      <c r="C37" s="18" t="s">
        <v>84</v>
      </c>
      <c r="D37" s="18" t="s">
        <v>85</v>
      </c>
      <c r="E37" s="18" t="s">
        <v>34</v>
      </c>
      <c r="F37" s="18" t="s">
        <v>234</v>
      </c>
      <c r="G37" s="32">
        <v>14252</v>
      </c>
      <c r="H37" s="33">
        <v>1163.6100000000001</v>
      </c>
      <c r="I37" s="33">
        <v>128.27</v>
      </c>
      <c r="J37" s="33">
        <v>539.4433999999999</v>
      </c>
      <c r="K37" s="33">
        <v>20.979599999999998</v>
      </c>
      <c r="L37" s="33">
        <v>7250</v>
      </c>
      <c r="M37" s="33">
        <f t="shared" si="0"/>
        <v>16583769.72</v>
      </c>
      <c r="N37" s="34">
        <f t="shared" si="1"/>
        <v>1828104.04</v>
      </c>
      <c r="O37" s="33">
        <v>1172472.71</v>
      </c>
      <c r="P37" s="33">
        <f t="shared" si="2"/>
        <v>3910964.65</v>
      </c>
      <c r="Q37" s="33">
        <f t="shared" si="3"/>
        <v>201404.16</v>
      </c>
      <c r="R37" s="34">
        <f t="shared" si="4"/>
        <v>23696715.28</v>
      </c>
    </row>
    <row r="38" spans="1:18" s="4" customFormat="1" ht="12.75" outlineLevel="2">
      <c r="A38" s="18" t="s">
        <v>79</v>
      </c>
      <c r="B38" s="18" t="s">
        <v>195</v>
      </c>
      <c r="C38" s="18" t="s">
        <v>84</v>
      </c>
      <c r="D38" s="18" t="s">
        <v>85</v>
      </c>
      <c r="E38" s="18" t="s">
        <v>35</v>
      </c>
      <c r="F38" s="18" t="s">
        <v>235</v>
      </c>
      <c r="G38" s="32">
        <v>5845</v>
      </c>
      <c r="H38" s="33">
        <v>1163.6100000000001</v>
      </c>
      <c r="I38" s="33">
        <v>128.27</v>
      </c>
      <c r="J38" s="33">
        <v>474.8649</v>
      </c>
      <c r="K38" s="33">
        <v>10.3927</v>
      </c>
      <c r="L38" s="33">
        <v>7250</v>
      </c>
      <c r="M38" s="33">
        <f t="shared" si="0"/>
        <v>6801300.45</v>
      </c>
      <c r="N38" s="34">
        <f t="shared" si="1"/>
        <v>749738.15</v>
      </c>
      <c r="O38" s="33">
        <v>437323.26</v>
      </c>
      <c r="P38" s="33">
        <f t="shared" si="2"/>
        <v>3442770.53</v>
      </c>
      <c r="Q38" s="33">
        <f t="shared" si="3"/>
        <v>99769.92</v>
      </c>
      <c r="R38" s="34">
        <f t="shared" si="4"/>
        <v>11530902.31</v>
      </c>
    </row>
    <row r="39" spans="1:18" s="4" customFormat="1" ht="12.75" outlineLevel="1">
      <c r="A39" s="14"/>
      <c r="B39" s="14"/>
      <c r="C39" s="14"/>
      <c r="D39" s="16" t="s">
        <v>384</v>
      </c>
      <c r="E39" s="14"/>
      <c r="F39" s="14"/>
      <c r="G39" s="35">
        <f>SUBTOTAL(9,G23:G38)</f>
        <v>520199</v>
      </c>
      <c r="H39" s="36"/>
      <c r="I39" s="36"/>
      <c r="J39" s="36">
        <f>SUBTOTAL(9,J23:J38)</f>
        <v>54992.90414471999</v>
      </c>
      <c r="K39" s="36">
        <f>SUBTOTAL(9,K23:K38)</f>
        <v>4049.401299999998</v>
      </c>
      <c r="L39" s="36"/>
      <c r="M39" s="36">
        <f aca="true" t="shared" si="7" ref="M39:R39">SUBTOTAL(9,M23:M38)</f>
        <v>605308758.3900001</v>
      </c>
      <c r="N39" s="37">
        <f t="shared" si="7"/>
        <v>66725925.730000004</v>
      </c>
      <c r="O39" s="36">
        <f t="shared" si="7"/>
        <v>57489516.41999999</v>
      </c>
      <c r="P39" s="36">
        <f t="shared" si="7"/>
        <v>398698555.09</v>
      </c>
      <c r="Q39" s="36">
        <f t="shared" si="7"/>
        <v>38874252.480000004</v>
      </c>
      <c r="R39" s="37">
        <f t="shared" si="7"/>
        <v>1167097008.1100001</v>
      </c>
    </row>
    <row r="40" spans="1:18" s="4" customFormat="1" ht="12.75" outlineLevel="2">
      <c r="A40" s="18" t="s">
        <v>79</v>
      </c>
      <c r="B40" s="18" t="s">
        <v>195</v>
      </c>
      <c r="C40" s="18" t="s">
        <v>86</v>
      </c>
      <c r="D40" s="18" t="s">
        <v>87</v>
      </c>
      <c r="E40" s="18" t="s">
        <v>36</v>
      </c>
      <c r="F40" s="18" t="s">
        <v>236</v>
      </c>
      <c r="G40" s="32">
        <v>41707</v>
      </c>
      <c r="H40" s="33">
        <v>1194.98</v>
      </c>
      <c r="I40" s="33">
        <v>128.37</v>
      </c>
      <c r="J40" s="33">
        <v>17672.162431060002</v>
      </c>
      <c r="K40" s="33">
        <v>674.3828000000001</v>
      </c>
      <c r="L40" s="33">
        <v>7250</v>
      </c>
      <c r="M40" s="33">
        <f t="shared" si="0"/>
        <v>49839030.86</v>
      </c>
      <c r="N40" s="34">
        <f t="shared" si="1"/>
        <v>5353927.59</v>
      </c>
      <c r="O40" s="33">
        <v>4843666.88</v>
      </c>
      <c r="P40" s="33">
        <f t="shared" si="2"/>
        <v>128123177.63</v>
      </c>
      <c r="Q40" s="33">
        <f t="shared" si="3"/>
        <v>6474074.88</v>
      </c>
      <c r="R40" s="34">
        <f t="shared" si="4"/>
        <v>194633877.84</v>
      </c>
    </row>
    <row r="41" spans="1:18" s="4" customFormat="1" ht="12.75" outlineLevel="2">
      <c r="A41" s="18" t="s">
        <v>79</v>
      </c>
      <c r="B41" s="18" t="s">
        <v>195</v>
      </c>
      <c r="C41" s="18" t="s">
        <v>86</v>
      </c>
      <c r="D41" s="18" t="s">
        <v>87</v>
      </c>
      <c r="E41" s="18" t="s">
        <v>37</v>
      </c>
      <c r="F41" s="18" t="s">
        <v>237</v>
      </c>
      <c r="G41" s="32">
        <v>14071</v>
      </c>
      <c r="H41" s="33">
        <v>1194.98</v>
      </c>
      <c r="I41" s="33">
        <v>128.37</v>
      </c>
      <c r="J41" s="33">
        <v>863.3095000000001</v>
      </c>
      <c r="K41" s="33">
        <v>16.123</v>
      </c>
      <c r="L41" s="33">
        <v>7250</v>
      </c>
      <c r="M41" s="33">
        <f t="shared" si="0"/>
        <v>16814563.58</v>
      </c>
      <c r="N41" s="34">
        <f t="shared" si="1"/>
        <v>1806294.27</v>
      </c>
      <c r="O41" s="33">
        <v>1089467.68</v>
      </c>
      <c r="P41" s="33">
        <f t="shared" si="2"/>
        <v>6258993.88</v>
      </c>
      <c r="Q41" s="33">
        <f t="shared" si="3"/>
        <v>154780.8</v>
      </c>
      <c r="R41" s="34">
        <f t="shared" si="4"/>
        <v>26124100.209999997</v>
      </c>
    </row>
    <row r="42" spans="1:18" s="4" customFormat="1" ht="12.75" outlineLevel="2">
      <c r="A42" s="18" t="s">
        <v>79</v>
      </c>
      <c r="B42" s="18" t="s">
        <v>195</v>
      </c>
      <c r="C42" s="18" t="s">
        <v>86</v>
      </c>
      <c r="D42" s="18" t="s">
        <v>87</v>
      </c>
      <c r="E42" s="18" t="s">
        <v>38</v>
      </c>
      <c r="F42" s="18" t="s">
        <v>238</v>
      </c>
      <c r="G42" s="32">
        <v>19860</v>
      </c>
      <c r="H42" s="33">
        <v>1194.98</v>
      </c>
      <c r="I42" s="33">
        <v>128.37</v>
      </c>
      <c r="J42" s="33">
        <v>1415.3770999999992</v>
      </c>
      <c r="K42" s="33">
        <v>75.04619999999998</v>
      </c>
      <c r="L42" s="33">
        <v>7250</v>
      </c>
      <c r="M42" s="33">
        <f t="shared" si="0"/>
        <v>23732302.8</v>
      </c>
      <c r="N42" s="34">
        <f t="shared" si="1"/>
        <v>2549428.2</v>
      </c>
      <c r="O42" s="33">
        <v>2067153.55</v>
      </c>
      <c r="P42" s="33">
        <f t="shared" si="2"/>
        <v>10261483.98</v>
      </c>
      <c r="Q42" s="33">
        <f t="shared" si="3"/>
        <v>720443.52</v>
      </c>
      <c r="R42" s="34">
        <f t="shared" si="4"/>
        <v>39330812.050000004</v>
      </c>
    </row>
    <row r="43" spans="1:18" s="4" customFormat="1" ht="12.75" outlineLevel="2">
      <c r="A43" s="18" t="s">
        <v>79</v>
      </c>
      <c r="B43" s="18" t="s">
        <v>195</v>
      </c>
      <c r="C43" s="18" t="s">
        <v>86</v>
      </c>
      <c r="D43" s="18" t="s">
        <v>87</v>
      </c>
      <c r="E43" s="18" t="s">
        <v>39</v>
      </c>
      <c r="F43" s="18" t="s">
        <v>239</v>
      </c>
      <c r="G43" s="32">
        <v>35649</v>
      </c>
      <c r="H43" s="33">
        <v>1194.98</v>
      </c>
      <c r="I43" s="33">
        <v>128.37</v>
      </c>
      <c r="J43" s="33">
        <v>2526.0707</v>
      </c>
      <c r="K43" s="33">
        <v>44.92679999999999</v>
      </c>
      <c r="L43" s="33">
        <v>7250</v>
      </c>
      <c r="M43" s="33">
        <f t="shared" si="0"/>
        <v>42599842.02</v>
      </c>
      <c r="N43" s="34">
        <f t="shared" si="1"/>
        <v>4576262.13</v>
      </c>
      <c r="O43" s="33">
        <v>4276474.36</v>
      </c>
      <c r="P43" s="33">
        <f t="shared" si="2"/>
        <v>18314012.58</v>
      </c>
      <c r="Q43" s="33">
        <f t="shared" si="3"/>
        <v>431297.28</v>
      </c>
      <c r="R43" s="34">
        <f t="shared" si="4"/>
        <v>70197888.37</v>
      </c>
    </row>
    <row r="44" spans="1:18" s="4" customFormat="1" ht="12.75" outlineLevel="2">
      <c r="A44" s="18" t="s">
        <v>79</v>
      </c>
      <c r="B44" s="18" t="s">
        <v>195</v>
      </c>
      <c r="C44" s="18" t="s">
        <v>86</v>
      </c>
      <c r="D44" s="18" t="s">
        <v>87</v>
      </c>
      <c r="E44" s="18" t="s">
        <v>40</v>
      </c>
      <c r="F44" s="18" t="s">
        <v>240</v>
      </c>
      <c r="G44" s="32">
        <v>24404</v>
      </c>
      <c r="H44" s="33">
        <v>1194.98</v>
      </c>
      <c r="I44" s="33">
        <v>128.37</v>
      </c>
      <c r="J44" s="33">
        <v>1433.8417000000002</v>
      </c>
      <c r="K44" s="33">
        <v>41.877399999999994</v>
      </c>
      <c r="L44" s="33">
        <v>7250</v>
      </c>
      <c r="M44" s="33">
        <f t="shared" si="0"/>
        <v>29162291.92</v>
      </c>
      <c r="N44" s="34">
        <f t="shared" si="1"/>
        <v>3132741.48</v>
      </c>
      <c r="O44" s="33">
        <v>2283020.63</v>
      </c>
      <c r="P44" s="33">
        <f t="shared" si="2"/>
        <v>10395352.33</v>
      </c>
      <c r="Q44" s="33">
        <f t="shared" si="3"/>
        <v>402023.04</v>
      </c>
      <c r="R44" s="34">
        <f t="shared" si="4"/>
        <v>45375429.4</v>
      </c>
    </row>
    <row r="45" spans="1:18" s="4" customFormat="1" ht="12.75" outlineLevel="2">
      <c r="A45" s="18" t="s">
        <v>79</v>
      </c>
      <c r="B45" s="18" t="s">
        <v>195</v>
      </c>
      <c r="C45" s="18" t="s">
        <v>86</v>
      </c>
      <c r="D45" s="18" t="s">
        <v>87</v>
      </c>
      <c r="E45" s="18" t="s">
        <v>41</v>
      </c>
      <c r="F45" s="18" t="s">
        <v>241</v>
      </c>
      <c r="G45" s="32">
        <v>45106</v>
      </c>
      <c r="H45" s="33">
        <v>1194.98</v>
      </c>
      <c r="I45" s="33">
        <v>128.37</v>
      </c>
      <c r="J45" s="33">
        <v>3685.6900000000005</v>
      </c>
      <c r="K45" s="33">
        <v>81.22340000000003</v>
      </c>
      <c r="L45" s="33">
        <v>7250</v>
      </c>
      <c r="M45" s="33">
        <f t="shared" si="0"/>
        <v>53900767.88</v>
      </c>
      <c r="N45" s="34">
        <f t="shared" si="1"/>
        <v>5790257.22</v>
      </c>
      <c r="O45" s="33">
        <v>4960170.93</v>
      </c>
      <c r="P45" s="33">
        <f t="shared" si="2"/>
        <v>26721252.5</v>
      </c>
      <c r="Q45" s="33">
        <f t="shared" si="3"/>
        <v>779744.64</v>
      </c>
      <c r="R45" s="34">
        <f t="shared" si="4"/>
        <v>92152193.17</v>
      </c>
    </row>
    <row r="46" spans="1:18" s="4" customFormat="1" ht="12.75" outlineLevel="2">
      <c r="A46" s="18" t="s">
        <v>79</v>
      </c>
      <c r="B46" s="18" t="s">
        <v>195</v>
      </c>
      <c r="C46" s="18" t="s">
        <v>86</v>
      </c>
      <c r="D46" s="18" t="s">
        <v>87</v>
      </c>
      <c r="E46" s="18" t="s">
        <v>42</v>
      </c>
      <c r="F46" s="18" t="s">
        <v>242</v>
      </c>
      <c r="G46" s="32">
        <v>14079</v>
      </c>
      <c r="H46" s="33">
        <v>1194.98</v>
      </c>
      <c r="I46" s="33">
        <v>128.37</v>
      </c>
      <c r="J46" s="33">
        <v>1412.0049</v>
      </c>
      <c r="K46" s="33">
        <v>15.5949</v>
      </c>
      <c r="L46" s="33">
        <v>7250</v>
      </c>
      <c r="M46" s="33">
        <f t="shared" si="0"/>
        <v>16824123.42</v>
      </c>
      <c r="N46" s="34">
        <f t="shared" si="1"/>
        <v>1807321.23</v>
      </c>
      <c r="O46" s="33">
        <v>961396.08</v>
      </c>
      <c r="P46" s="33">
        <f t="shared" si="2"/>
        <v>10237035.53</v>
      </c>
      <c r="Q46" s="33">
        <f t="shared" si="3"/>
        <v>149711.04</v>
      </c>
      <c r="R46" s="34">
        <f t="shared" si="4"/>
        <v>29979587.299999997</v>
      </c>
    </row>
    <row r="47" spans="1:18" s="4" customFormat="1" ht="12.75" outlineLevel="1">
      <c r="A47" s="14"/>
      <c r="B47" s="14"/>
      <c r="C47" s="14"/>
      <c r="D47" s="16" t="s">
        <v>385</v>
      </c>
      <c r="E47" s="14"/>
      <c r="F47" s="14"/>
      <c r="G47" s="35">
        <f>SUBTOTAL(9,G40:G46)</f>
        <v>194876</v>
      </c>
      <c r="H47" s="36"/>
      <c r="I47" s="36"/>
      <c r="J47" s="36">
        <f>SUBTOTAL(9,J40:J46)</f>
        <v>29008.45633106</v>
      </c>
      <c r="K47" s="36">
        <f>SUBTOTAL(9,K40:K46)</f>
        <v>949.1745000000001</v>
      </c>
      <c r="L47" s="36"/>
      <c r="M47" s="36">
        <f aca="true" t="shared" si="8" ref="M47:R47">SUBTOTAL(9,M40:M46)</f>
        <v>232872922.48000002</v>
      </c>
      <c r="N47" s="37">
        <f t="shared" si="8"/>
        <v>25016232.119999997</v>
      </c>
      <c r="O47" s="36">
        <f t="shared" si="8"/>
        <v>20481350.109999996</v>
      </c>
      <c r="P47" s="36">
        <f t="shared" si="8"/>
        <v>210311308.43</v>
      </c>
      <c r="Q47" s="36">
        <f t="shared" si="8"/>
        <v>9112075.2</v>
      </c>
      <c r="R47" s="37">
        <f t="shared" si="8"/>
        <v>497793888.34000003</v>
      </c>
    </row>
    <row r="48" spans="1:18" s="4" customFormat="1" ht="12.75" outlineLevel="2">
      <c r="A48" s="18" t="s">
        <v>79</v>
      </c>
      <c r="B48" s="18" t="s">
        <v>195</v>
      </c>
      <c r="C48" s="18" t="s">
        <v>88</v>
      </c>
      <c r="D48" s="18" t="s">
        <v>89</v>
      </c>
      <c r="E48" s="18" t="s">
        <v>43</v>
      </c>
      <c r="F48" s="18" t="s">
        <v>243</v>
      </c>
      <c r="G48" s="32">
        <v>132571</v>
      </c>
      <c r="H48" s="33">
        <v>1155.1999999999998</v>
      </c>
      <c r="I48" s="33">
        <v>126.93</v>
      </c>
      <c r="J48" s="33">
        <v>27164.329700000006</v>
      </c>
      <c r="K48" s="33">
        <v>1472.8304000000003</v>
      </c>
      <c r="L48" s="33">
        <v>7250</v>
      </c>
      <c r="M48" s="33">
        <f t="shared" si="0"/>
        <v>153146019.2</v>
      </c>
      <c r="N48" s="34">
        <f t="shared" si="1"/>
        <v>16827237.03</v>
      </c>
      <c r="O48" s="33">
        <v>13164751.46</v>
      </c>
      <c r="P48" s="33">
        <f t="shared" si="2"/>
        <v>196941390.33</v>
      </c>
      <c r="Q48" s="33">
        <f t="shared" si="3"/>
        <v>14139171.84</v>
      </c>
      <c r="R48" s="34">
        <f t="shared" si="4"/>
        <v>394218569.85999995</v>
      </c>
    </row>
    <row r="49" spans="1:18" s="4" customFormat="1" ht="12.75" outlineLevel="2">
      <c r="A49" s="18" t="s">
        <v>79</v>
      </c>
      <c r="B49" s="18" t="s">
        <v>195</v>
      </c>
      <c r="C49" s="18" t="s">
        <v>88</v>
      </c>
      <c r="D49" s="18" t="s">
        <v>89</v>
      </c>
      <c r="E49" s="18" t="s">
        <v>44</v>
      </c>
      <c r="F49" s="18" t="s">
        <v>244</v>
      </c>
      <c r="G49" s="32">
        <v>51308</v>
      </c>
      <c r="H49" s="33">
        <v>1155.1999999999998</v>
      </c>
      <c r="I49" s="33">
        <v>126.93</v>
      </c>
      <c r="J49" s="33">
        <v>10047.201900000002</v>
      </c>
      <c r="K49" s="33">
        <v>909.9018</v>
      </c>
      <c r="L49" s="33">
        <v>7250</v>
      </c>
      <c r="M49" s="33">
        <f t="shared" si="0"/>
        <v>59271001.6</v>
      </c>
      <c r="N49" s="34">
        <f t="shared" si="1"/>
        <v>6512524.44</v>
      </c>
      <c r="O49" s="33">
        <v>6628216.79</v>
      </c>
      <c r="P49" s="33">
        <f t="shared" si="2"/>
        <v>72842213.78</v>
      </c>
      <c r="Q49" s="33">
        <f t="shared" si="3"/>
        <v>8735057.28</v>
      </c>
      <c r="R49" s="34">
        <f t="shared" si="4"/>
        <v>153989013.89000002</v>
      </c>
    </row>
    <row r="50" spans="1:18" s="4" customFormat="1" ht="12.75" outlineLevel="2">
      <c r="A50" s="18" t="s">
        <v>79</v>
      </c>
      <c r="B50" s="18" t="s">
        <v>195</v>
      </c>
      <c r="C50" s="18" t="s">
        <v>88</v>
      </c>
      <c r="D50" s="18" t="s">
        <v>89</v>
      </c>
      <c r="E50" s="18" t="s">
        <v>45</v>
      </c>
      <c r="F50" s="18" t="s">
        <v>245</v>
      </c>
      <c r="G50" s="32">
        <v>46789</v>
      </c>
      <c r="H50" s="33">
        <v>1155.1999999999998</v>
      </c>
      <c r="I50" s="33">
        <v>126.93</v>
      </c>
      <c r="J50" s="33">
        <v>2221.5335999999998</v>
      </c>
      <c r="K50" s="33">
        <v>122.37889999999996</v>
      </c>
      <c r="L50" s="33">
        <v>7250</v>
      </c>
      <c r="M50" s="33">
        <f t="shared" si="0"/>
        <v>54050652.8</v>
      </c>
      <c r="N50" s="34">
        <f t="shared" si="1"/>
        <v>5938927.77</v>
      </c>
      <c r="O50" s="33">
        <v>5831901.39</v>
      </c>
      <c r="P50" s="33">
        <f t="shared" si="2"/>
        <v>16106118.6</v>
      </c>
      <c r="Q50" s="33">
        <f t="shared" si="3"/>
        <v>1174837.44</v>
      </c>
      <c r="R50" s="34">
        <f t="shared" si="4"/>
        <v>83102437.99999999</v>
      </c>
    </row>
    <row r="51" spans="1:18" s="4" customFormat="1" ht="12.75" outlineLevel="2">
      <c r="A51" s="18" t="s">
        <v>79</v>
      </c>
      <c r="B51" s="18" t="s">
        <v>195</v>
      </c>
      <c r="C51" s="18" t="s">
        <v>88</v>
      </c>
      <c r="D51" s="18" t="s">
        <v>89</v>
      </c>
      <c r="E51" s="18" t="s">
        <v>46</v>
      </c>
      <c r="F51" s="18" t="s">
        <v>246</v>
      </c>
      <c r="G51" s="32">
        <v>57069</v>
      </c>
      <c r="H51" s="33">
        <v>1155.1999999999998</v>
      </c>
      <c r="I51" s="33">
        <v>126.93</v>
      </c>
      <c r="J51" s="33">
        <v>5085.039000000005</v>
      </c>
      <c r="K51" s="33">
        <v>103.22649999999999</v>
      </c>
      <c r="L51" s="33">
        <v>7250</v>
      </c>
      <c r="M51" s="33">
        <f t="shared" si="0"/>
        <v>65926108.8</v>
      </c>
      <c r="N51" s="34">
        <f t="shared" si="1"/>
        <v>7243768.17</v>
      </c>
      <c r="O51" s="33">
        <v>4853396.98</v>
      </c>
      <c r="P51" s="33">
        <f t="shared" si="2"/>
        <v>36866532.75</v>
      </c>
      <c r="Q51" s="33">
        <f t="shared" si="3"/>
        <v>990974.4</v>
      </c>
      <c r="R51" s="34">
        <f t="shared" si="4"/>
        <v>115880781.10000001</v>
      </c>
    </row>
    <row r="52" spans="1:18" s="4" customFormat="1" ht="12.75" outlineLevel="2">
      <c r="A52" s="18" t="s">
        <v>79</v>
      </c>
      <c r="B52" s="18" t="s">
        <v>195</v>
      </c>
      <c r="C52" s="18" t="s">
        <v>88</v>
      </c>
      <c r="D52" s="18" t="s">
        <v>89</v>
      </c>
      <c r="E52" s="18" t="s">
        <v>47</v>
      </c>
      <c r="F52" s="18" t="s">
        <v>247</v>
      </c>
      <c r="G52" s="32">
        <v>68277</v>
      </c>
      <c r="H52" s="33">
        <v>1155.1999999999998</v>
      </c>
      <c r="I52" s="33">
        <v>126.93</v>
      </c>
      <c r="J52" s="33">
        <v>6616.398800000007</v>
      </c>
      <c r="K52" s="33">
        <v>247.34519999999995</v>
      </c>
      <c r="L52" s="33">
        <v>7250</v>
      </c>
      <c r="M52" s="33">
        <f t="shared" si="0"/>
        <v>78873590.4</v>
      </c>
      <c r="N52" s="34">
        <f t="shared" si="1"/>
        <v>8666399.61</v>
      </c>
      <c r="O52" s="33">
        <v>8515494.84</v>
      </c>
      <c r="P52" s="33">
        <f t="shared" si="2"/>
        <v>47968891.3</v>
      </c>
      <c r="Q52" s="33">
        <f t="shared" si="3"/>
        <v>2374513.92</v>
      </c>
      <c r="R52" s="34">
        <f t="shared" si="4"/>
        <v>146398890.07</v>
      </c>
    </row>
    <row r="53" spans="1:18" s="4" customFormat="1" ht="12.75" outlineLevel="2">
      <c r="A53" s="18" t="s">
        <v>79</v>
      </c>
      <c r="B53" s="18" t="s">
        <v>195</v>
      </c>
      <c r="C53" s="18" t="s">
        <v>88</v>
      </c>
      <c r="D53" s="18" t="s">
        <v>89</v>
      </c>
      <c r="E53" s="18" t="s">
        <v>48</v>
      </c>
      <c r="F53" s="18" t="s">
        <v>248</v>
      </c>
      <c r="G53" s="32">
        <v>30861</v>
      </c>
      <c r="H53" s="33">
        <v>1155.1999999999998</v>
      </c>
      <c r="I53" s="33">
        <v>126.93</v>
      </c>
      <c r="J53" s="33">
        <v>1538.8068999999998</v>
      </c>
      <c r="K53" s="33">
        <v>27.828500000000005</v>
      </c>
      <c r="L53" s="33">
        <v>7250</v>
      </c>
      <c r="M53" s="33">
        <f t="shared" si="0"/>
        <v>35650627.2</v>
      </c>
      <c r="N53" s="34">
        <f t="shared" si="1"/>
        <v>3917186.73</v>
      </c>
      <c r="O53" s="33">
        <v>3456654.37</v>
      </c>
      <c r="P53" s="33">
        <f t="shared" si="2"/>
        <v>11156350.03</v>
      </c>
      <c r="Q53" s="33">
        <f t="shared" si="3"/>
        <v>267153.6</v>
      </c>
      <c r="R53" s="34">
        <f t="shared" si="4"/>
        <v>54447971.93</v>
      </c>
    </row>
    <row r="54" spans="1:18" s="4" customFormat="1" ht="12.75" outlineLevel="2">
      <c r="A54" s="18" t="s">
        <v>79</v>
      </c>
      <c r="B54" s="18" t="s">
        <v>195</v>
      </c>
      <c r="C54" s="18" t="s">
        <v>88</v>
      </c>
      <c r="D54" s="18" t="s">
        <v>89</v>
      </c>
      <c r="E54" s="18" t="s">
        <v>49</v>
      </c>
      <c r="F54" s="18" t="s">
        <v>249</v>
      </c>
      <c r="G54" s="32">
        <v>22223</v>
      </c>
      <c r="H54" s="33">
        <v>1155.1999999999998</v>
      </c>
      <c r="I54" s="33">
        <v>126.93</v>
      </c>
      <c r="J54" s="33">
        <v>1692.2291000000005</v>
      </c>
      <c r="K54" s="33">
        <v>109.22829999999999</v>
      </c>
      <c r="L54" s="33">
        <v>7250</v>
      </c>
      <c r="M54" s="33">
        <f t="shared" si="0"/>
        <v>25672009.6</v>
      </c>
      <c r="N54" s="34">
        <f t="shared" si="1"/>
        <v>2820765.39</v>
      </c>
      <c r="O54" s="33">
        <v>2564811.42</v>
      </c>
      <c r="P54" s="33">
        <f t="shared" si="2"/>
        <v>12268660.98</v>
      </c>
      <c r="Q54" s="33">
        <f t="shared" si="3"/>
        <v>1048591.68</v>
      </c>
      <c r="R54" s="34">
        <f t="shared" si="4"/>
        <v>44374839.07</v>
      </c>
    </row>
    <row r="55" spans="1:18" s="4" customFormat="1" ht="12.75" outlineLevel="2">
      <c r="A55" s="18" t="s">
        <v>79</v>
      </c>
      <c r="B55" s="18" t="s">
        <v>195</v>
      </c>
      <c r="C55" s="18" t="s">
        <v>88</v>
      </c>
      <c r="D55" s="18" t="s">
        <v>89</v>
      </c>
      <c r="E55" s="18" t="s">
        <v>50</v>
      </c>
      <c r="F55" s="18" t="s">
        <v>250</v>
      </c>
      <c r="G55" s="32">
        <v>14886</v>
      </c>
      <c r="H55" s="33">
        <v>1155.1999999999998</v>
      </c>
      <c r="I55" s="33">
        <v>126.93</v>
      </c>
      <c r="J55" s="33">
        <v>803.2481</v>
      </c>
      <c r="K55" s="33">
        <v>16.9238</v>
      </c>
      <c r="L55" s="33">
        <v>7250</v>
      </c>
      <c r="M55" s="33">
        <f t="shared" si="0"/>
        <v>17196307.2</v>
      </c>
      <c r="N55" s="34">
        <f t="shared" si="1"/>
        <v>1889479.98</v>
      </c>
      <c r="O55" s="33">
        <v>1867338.94</v>
      </c>
      <c r="P55" s="33">
        <f t="shared" si="2"/>
        <v>5823548.73</v>
      </c>
      <c r="Q55" s="33">
        <f t="shared" si="3"/>
        <v>162468.48</v>
      </c>
      <c r="R55" s="34">
        <f t="shared" si="4"/>
        <v>26939143.330000002</v>
      </c>
    </row>
    <row r="56" spans="1:18" s="4" customFormat="1" ht="12.75" outlineLevel="2">
      <c r="A56" s="18" t="s">
        <v>79</v>
      </c>
      <c r="B56" s="18" t="s">
        <v>195</v>
      </c>
      <c r="C56" s="18" t="s">
        <v>88</v>
      </c>
      <c r="D56" s="18" t="s">
        <v>89</v>
      </c>
      <c r="E56" s="18" t="s">
        <v>51</v>
      </c>
      <c r="F56" s="18" t="s">
        <v>251</v>
      </c>
      <c r="G56" s="32">
        <v>18355</v>
      </c>
      <c r="H56" s="33">
        <v>1155.1999999999998</v>
      </c>
      <c r="I56" s="33">
        <v>126.93</v>
      </c>
      <c r="J56" s="33">
        <v>1079.8065999999997</v>
      </c>
      <c r="K56" s="33">
        <v>38.16979999999999</v>
      </c>
      <c r="L56" s="33">
        <v>7250</v>
      </c>
      <c r="M56" s="33">
        <f t="shared" si="0"/>
        <v>21203696</v>
      </c>
      <c r="N56" s="34">
        <f t="shared" si="1"/>
        <v>2329800.15</v>
      </c>
      <c r="O56" s="33">
        <v>1752622.6</v>
      </c>
      <c r="P56" s="33">
        <f t="shared" si="2"/>
        <v>7828597.85</v>
      </c>
      <c r="Q56" s="33">
        <f t="shared" si="3"/>
        <v>366430.08</v>
      </c>
      <c r="R56" s="34">
        <f t="shared" si="4"/>
        <v>33481146.68</v>
      </c>
    </row>
    <row r="57" spans="1:18" s="4" customFormat="1" ht="12.75" outlineLevel="2">
      <c r="A57" s="18" t="s">
        <v>79</v>
      </c>
      <c r="B57" s="18" t="s">
        <v>195</v>
      </c>
      <c r="C57" s="18" t="s">
        <v>88</v>
      </c>
      <c r="D57" s="18" t="s">
        <v>89</v>
      </c>
      <c r="E57" s="18" t="s">
        <v>52</v>
      </c>
      <c r="F57" s="18" t="s">
        <v>252</v>
      </c>
      <c r="G57" s="32">
        <v>20485</v>
      </c>
      <c r="H57" s="33">
        <v>1155.1999999999998</v>
      </c>
      <c r="I57" s="33">
        <v>126.93</v>
      </c>
      <c r="J57" s="33">
        <v>1515.8865999999996</v>
      </c>
      <c r="K57" s="33">
        <v>114.12750000000003</v>
      </c>
      <c r="L57" s="33">
        <v>7250</v>
      </c>
      <c r="M57" s="33">
        <f t="shared" si="0"/>
        <v>23664272</v>
      </c>
      <c r="N57" s="34">
        <f t="shared" si="1"/>
        <v>2600161.05</v>
      </c>
      <c r="O57" s="33">
        <v>2522119.46</v>
      </c>
      <c r="P57" s="33">
        <f t="shared" si="2"/>
        <v>10990177.85</v>
      </c>
      <c r="Q57" s="33">
        <f t="shared" si="3"/>
        <v>1095624</v>
      </c>
      <c r="R57" s="34">
        <f t="shared" si="4"/>
        <v>40872354.36</v>
      </c>
    </row>
    <row r="58" spans="1:18" s="4" customFormat="1" ht="12.75" outlineLevel="2">
      <c r="A58" s="18" t="s">
        <v>79</v>
      </c>
      <c r="B58" s="18" t="s">
        <v>195</v>
      </c>
      <c r="C58" s="18" t="s">
        <v>88</v>
      </c>
      <c r="D58" s="18" t="s">
        <v>89</v>
      </c>
      <c r="E58" s="18" t="s">
        <v>53</v>
      </c>
      <c r="F58" s="18" t="s">
        <v>253</v>
      </c>
      <c r="G58" s="32">
        <v>25483</v>
      </c>
      <c r="H58" s="33">
        <v>1155.1999999999998</v>
      </c>
      <c r="I58" s="33">
        <v>126.93</v>
      </c>
      <c r="J58" s="33">
        <v>1315.5179999999998</v>
      </c>
      <c r="K58" s="33">
        <v>62.8482</v>
      </c>
      <c r="L58" s="33">
        <v>7250</v>
      </c>
      <c r="M58" s="33">
        <f t="shared" si="0"/>
        <v>29437961.6</v>
      </c>
      <c r="N58" s="34">
        <f t="shared" si="1"/>
        <v>3234557.19</v>
      </c>
      <c r="O58" s="33">
        <v>1655682.5</v>
      </c>
      <c r="P58" s="33">
        <f t="shared" si="2"/>
        <v>9537505.5</v>
      </c>
      <c r="Q58" s="33">
        <f t="shared" si="3"/>
        <v>603342.72</v>
      </c>
      <c r="R58" s="34">
        <f t="shared" si="4"/>
        <v>44469049.510000005</v>
      </c>
    </row>
    <row r="59" spans="1:18" s="4" customFormat="1" ht="12.75" outlineLevel="1">
      <c r="A59" s="14"/>
      <c r="B59" s="14"/>
      <c r="C59" s="14"/>
      <c r="D59" s="16" t="s">
        <v>386</v>
      </c>
      <c r="E59" s="14"/>
      <c r="F59" s="14"/>
      <c r="G59" s="35">
        <f>SUBTOTAL(9,G48:G58)</f>
        <v>488307</v>
      </c>
      <c r="H59" s="36"/>
      <c r="I59" s="36"/>
      <c r="J59" s="36">
        <f>SUBTOTAL(9,J48:J58)</f>
        <v>59079.99830000002</v>
      </c>
      <c r="K59" s="36">
        <f>SUBTOTAL(9,K48:K58)</f>
        <v>3224.808900000001</v>
      </c>
      <c r="L59" s="36"/>
      <c r="M59" s="36">
        <f aca="true" t="shared" si="9" ref="M59:R59">SUBTOTAL(9,M48:M58)</f>
        <v>564092246.4</v>
      </c>
      <c r="N59" s="37">
        <f t="shared" si="9"/>
        <v>61980807.50999999</v>
      </c>
      <c r="O59" s="36">
        <f t="shared" si="9"/>
        <v>52812990.75</v>
      </c>
      <c r="P59" s="36">
        <f t="shared" si="9"/>
        <v>428329987.7000001</v>
      </c>
      <c r="Q59" s="36">
        <f t="shared" si="9"/>
        <v>30958165.439999994</v>
      </c>
      <c r="R59" s="37">
        <f t="shared" si="9"/>
        <v>1138174197.8</v>
      </c>
    </row>
    <row r="60" spans="1:18" s="4" customFormat="1" ht="12.75" outlineLevel="2">
      <c r="A60" s="18" t="s">
        <v>79</v>
      </c>
      <c r="B60" s="18" t="s">
        <v>195</v>
      </c>
      <c r="C60" s="18" t="s">
        <v>90</v>
      </c>
      <c r="D60" s="18" t="s">
        <v>91</v>
      </c>
      <c r="E60" s="18" t="s">
        <v>54</v>
      </c>
      <c r="F60" s="18" t="s">
        <v>254</v>
      </c>
      <c r="G60" s="32">
        <v>43734</v>
      </c>
      <c r="H60" s="33">
        <v>1194.98</v>
      </c>
      <c r="I60" s="33">
        <v>129.2</v>
      </c>
      <c r="J60" s="33">
        <v>9107.815182080005</v>
      </c>
      <c r="K60" s="33">
        <v>472.06159999999977</v>
      </c>
      <c r="L60" s="33">
        <v>7250</v>
      </c>
      <c r="M60" s="33">
        <f t="shared" si="0"/>
        <v>52261255.32</v>
      </c>
      <c r="N60" s="34">
        <f t="shared" si="1"/>
        <v>5650432.8</v>
      </c>
      <c r="O60" s="33">
        <v>6136545.92</v>
      </c>
      <c r="P60" s="33">
        <f t="shared" si="2"/>
        <v>66031660.07</v>
      </c>
      <c r="Q60" s="33">
        <f t="shared" si="3"/>
        <v>4531791.36</v>
      </c>
      <c r="R60" s="34">
        <f t="shared" si="4"/>
        <v>134611685.47</v>
      </c>
    </row>
    <row r="61" spans="1:18" s="4" customFormat="1" ht="12.75" outlineLevel="2">
      <c r="A61" s="18" t="s">
        <v>79</v>
      </c>
      <c r="B61" s="18" t="s">
        <v>195</v>
      </c>
      <c r="C61" s="18" t="s">
        <v>90</v>
      </c>
      <c r="D61" s="18" t="s">
        <v>91</v>
      </c>
      <c r="E61" s="18" t="s">
        <v>55</v>
      </c>
      <c r="F61" s="18" t="s">
        <v>255</v>
      </c>
      <c r="G61" s="32">
        <v>39566</v>
      </c>
      <c r="H61" s="33">
        <v>1194.98</v>
      </c>
      <c r="I61" s="33">
        <v>129.2</v>
      </c>
      <c r="J61" s="33">
        <v>6457.0877</v>
      </c>
      <c r="K61" s="33">
        <v>150.00919999999996</v>
      </c>
      <c r="L61" s="33">
        <v>7250</v>
      </c>
      <c r="M61" s="33">
        <f t="shared" si="0"/>
        <v>47280578.68</v>
      </c>
      <c r="N61" s="34">
        <f t="shared" si="1"/>
        <v>5111927.2</v>
      </c>
      <c r="O61" s="33">
        <v>5853569.95</v>
      </c>
      <c r="P61" s="33">
        <f t="shared" si="2"/>
        <v>46813885.83</v>
      </c>
      <c r="Q61" s="33">
        <f t="shared" si="3"/>
        <v>1440088.32</v>
      </c>
      <c r="R61" s="34">
        <f t="shared" si="4"/>
        <v>106500049.97999999</v>
      </c>
    </row>
    <row r="62" spans="1:18" s="4" customFormat="1" ht="12.75" outlineLevel="2">
      <c r="A62" s="18" t="s">
        <v>79</v>
      </c>
      <c r="B62" s="18" t="s">
        <v>195</v>
      </c>
      <c r="C62" s="18" t="s">
        <v>90</v>
      </c>
      <c r="D62" s="18" t="s">
        <v>91</v>
      </c>
      <c r="E62" s="18" t="s">
        <v>56</v>
      </c>
      <c r="F62" s="18" t="s">
        <v>256</v>
      </c>
      <c r="G62" s="32">
        <v>21949</v>
      </c>
      <c r="H62" s="33">
        <v>1194.98</v>
      </c>
      <c r="I62" s="33">
        <v>129.2</v>
      </c>
      <c r="J62" s="33">
        <v>1171.635</v>
      </c>
      <c r="K62" s="33">
        <v>37.25300000000001</v>
      </c>
      <c r="L62" s="33">
        <v>7250</v>
      </c>
      <c r="M62" s="33">
        <f t="shared" si="0"/>
        <v>26228616.02</v>
      </c>
      <c r="N62" s="34">
        <f t="shared" si="1"/>
        <v>2835810.8</v>
      </c>
      <c r="O62" s="33">
        <v>2661950.47</v>
      </c>
      <c r="P62" s="33">
        <f t="shared" si="2"/>
        <v>8494353.75</v>
      </c>
      <c r="Q62" s="33">
        <f t="shared" si="3"/>
        <v>357628.8</v>
      </c>
      <c r="R62" s="34">
        <f t="shared" si="4"/>
        <v>40578359.839999996</v>
      </c>
    </row>
    <row r="63" spans="1:18" s="4" customFormat="1" ht="12.75" outlineLevel="2">
      <c r="A63" s="18" t="s">
        <v>79</v>
      </c>
      <c r="B63" s="18" t="s">
        <v>195</v>
      </c>
      <c r="C63" s="18" t="s">
        <v>90</v>
      </c>
      <c r="D63" s="18" t="s">
        <v>91</v>
      </c>
      <c r="E63" s="18" t="s">
        <v>57</v>
      </c>
      <c r="F63" s="18" t="s">
        <v>257</v>
      </c>
      <c r="G63" s="32">
        <v>19762</v>
      </c>
      <c r="H63" s="33">
        <v>1194.98</v>
      </c>
      <c r="I63" s="33">
        <v>129.2</v>
      </c>
      <c r="J63" s="33">
        <v>1290.2134999999996</v>
      </c>
      <c r="K63" s="33">
        <v>29.465600000000002</v>
      </c>
      <c r="L63" s="33">
        <v>7250</v>
      </c>
      <c r="M63" s="33">
        <f t="shared" si="0"/>
        <v>23615194.76</v>
      </c>
      <c r="N63" s="34">
        <f t="shared" si="1"/>
        <v>2553250.4</v>
      </c>
      <c r="O63" s="33">
        <v>1737260.78</v>
      </c>
      <c r="P63" s="33">
        <f t="shared" si="2"/>
        <v>9354047.88</v>
      </c>
      <c r="Q63" s="33">
        <f t="shared" si="3"/>
        <v>282869.76</v>
      </c>
      <c r="R63" s="34">
        <f t="shared" si="4"/>
        <v>37542623.58</v>
      </c>
    </row>
    <row r="64" spans="1:18" s="4" customFormat="1" ht="12.75" outlineLevel="2">
      <c r="A64" s="18" t="s">
        <v>79</v>
      </c>
      <c r="B64" s="18" t="s">
        <v>195</v>
      </c>
      <c r="C64" s="18" t="s">
        <v>90</v>
      </c>
      <c r="D64" s="18" t="s">
        <v>91</v>
      </c>
      <c r="E64" s="18" t="s">
        <v>58</v>
      </c>
      <c r="F64" s="18" t="s">
        <v>258</v>
      </c>
      <c r="G64" s="32">
        <v>11553</v>
      </c>
      <c r="H64" s="33">
        <v>1194.98</v>
      </c>
      <c r="I64" s="33">
        <v>129.2</v>
      </c>
      <c r="J64" s="33">
        <v>537.8621999999999</v>
      </c>
      <c r="K64" s="33">
        <v>15.996200000000002</v>
      </c>
      <c r="L64" s="33">
        <v>7250</v>
      </c>
      <c r="M64" s="33">
        <f t="shared" si="0"/>
        <v>13805603.94</v>
      </c>
      <c r="N64" s="34">
        <f t="shared" si="1"/>
        <v>1492647.6</v>
      </c>
      <c r="O64" s="33">
        <v>813567.26</v>
      </c>
      <c r="P64" s="33">
        <f t="shared" si="2"/>
        <v>3899500.95</v>
      </c>
      <c r="Q64" s="33">
        <f t="shared" si="3"/>
        <v>153563.52</v>
      </c>
      <c r="R64" s="34">
        <f t="shared" si="4"/>
        <v>20164883.27</v>
      </c>
    </row>
    <row r="65" spans="1:18" s="4" customFormat="1" ht="12.75" outlineLevel="2">
      <c r="A65" s="18" t="s">
        <v>79</v>
      </c>
      <c r="B65" s="18" t="s">
        <v>195</v>
      </c>
      <c r="C65" s="18" t="s">
        <v>90</v>
      </c>
      <c r="D65" s="18" t="s">
        <v>91</v>
      </c>
      <c r="E65" s="18" t="s">
        <v>59</v>
      </c>
      <c r="F65" s="18" t="s">
        <v>259</v>
      </c>
      <c r="G65" s="32">
        <v>9156</v>
      </c>
      <c r="H65" s="33">
        <v>1194.98</v>
      </c>
      <c r="I65" s="33">
        <v>129.2</v>
      </c>
      <c r="J65" s="33">
        <v>701.0577</v>
      </c>
      <c r="K65" s="33">
        <v>9.5723</v>
      </c>
      <c r="L65" s="33">
        <v>7250</v>
      </c>
      <c r="M65" s="33">
        <f aca="true" t="shared" si="10" ref="M65:M83">ROUND(G65*H65,2)</f>
        <v>10941236.88</v>
      </c>
      <c r="N65" s="34">
        <f aca="true" t="shared" si="11" ref="N65:N83">ROUND(G65*I65,2)</f>
        <v>1182955.2</v>
      </c>
      <c r="O65" s="33">
        <v>796399.24</v>
      </c>
      <c r="P65" s="33">
        <f t="shared" si="2"/>
        <v>5082668.33</v>
      </c>
      <c r="Q65" s="33">
        <f t="shared" si="3"/>
        <v>91894.08</v>
      </c>
      <c r="R65" s="34">
        <f t="shared" si="4"/>
        <v>18095153.729999997</v>
      </c>
    </row>
    <row r="66" spans="1:18" s="4" customFormat="1" ht="12.75" outlineLevel="1">
      <c r="A66" s="14"/>
      <c r="B66" s="14"/>
      <c r="C66" s="14"/>
      <c r="D66" s="16" t="s">
        <v>387</v>
      </c>
      <c r="E66" s="14"/>
      <c r="F66" s="14"/>
      <c r="G66" s="35">
        <f>SUBTOTAL(9,G60:G65)</f>
        <v>145720</v>
      </c>
      <c r="H66" s="36"/>
      <c r="I66" s="36"/>
      <c r="J66" s="36">
        <f>SUBTOTAL(9,J60:J65)</f>
        <v>19265.671282080002</v>
      </c>
      <c r="K66" s="36">
        <f>SUBTOTAL(9,K60:K65)</f>
        <v>714.3578999999999</v>
      </c>
      <c r="L66" s="36"/>
      <c r="M66" s="36">
        <f aca="true" t="shared" si="12" ref="M66:R66">SUBTOTAL(9,M60:M65)</f>
        <v>174132485.6</v>
      </c>
      <c r="N66" s="37">
        <f t="shared" si="12"/>
        <v>18827024</v>
      </c>
      <c r="O66" s="36">
        <f t="shared" si="12"/>
        <v>17999293.62</v>
      </c>
      <c r="P66" s="36">
        <f t="shared" si="12"/>
        <v>139676116.81</v>
      </c>
      <c r="Q66" s="36">
        <f t="shared" si="12"/>
        <v>6857835.84</v>
      </c>
      <c r="R66" s="37">
        <f t="shared" si="12"/>
        <v>357492755.86999995</v>
      </c>
    </row>
    <row r="67" spans="1:18" s="4" customFormat="1" ht="12.75" outlineLevel="2">
      <c r="A67" s="18" t="s">
        <v>79</v>
      </c>
      <c r="B67" s="18" t="s">
        <v>195</v>
      </c>
      <c r="C67" s="18" t="s">
        <v>92</v>
      </c>
      <c r="D67" s="18" t="s">
        <v>93</v>
      </c>
      <c r="E67" s="18" t="s">
        <v>60</v>
      </c>
      <c r="F67" s="18" t="s">
        <v>260</v>
      </c>
      <c r="G67" s="32">
        <v>129210</v>
      </c>
      <c r="H67" s="33">
        <v>1130.58</v>
      </c>
      <c r="I67" s="33">
        <v>127.08</v>
      </c>
      <c r="J67" s="33">
        <v>46962.240537130005</v>
      </c>
      <c r="K67" s="33">
        <v>3892.05913216</v>
      </c>
      <c r="L67" s="33">
        <v>7250</v>
      </c>
      <c r="M67" s="33">
        <f t="shared" si="10"/>
        <v>146082241.8</v>
      </c>
      <c r="N67" s="34">
        <f t="shared" si="11"/>
        <v>16420006.8</v>
      </c>
      <c r="O67" s="33">
        <v>5998623.41</v>
      </c>
      <c r="P67" s="33">
        <f aca="true" t="shared" si="13" ref="P67:P83">ROUND(J67*L67,2)</f>
        <v>340476243.89</v>
      </c>
      <c r="Q67" s="33">
        <f aca="true" t="shared" si="14" ref="Q67:Q83">ROUND(K67*9600,2)</f>
        <v>37363767.67</v>
      </c>
      <c r="R67" s="34">
        <f aca="true" t="shared" si="15" ref="R67:R83">SUM(M67:Q67)</f>
        <v>546340883.5699999</v>
      </c>
    </row>
    <row r="68" spans="1:18" s="4" customFormat="1" ht="12.75" outlineLevel="2">
      <c r="A68" s="18" t="s">
        <v>79</v>
      </c>
      <c r="B68" s="18" t="s">
        <v>195</v>
      </c>
      <c r="C68" s="18" t="s">
        <v>92</v>
      </c>
      <c r="D68" s="18" t="s">
        <v>93</v>
      </c>
      <c r="E68" s="18" t="s">
        <v>61</v>
      </c>
      <c r="F68" s="18" t="s">
        <v>261</v>
      </c>
      <c r="G68" s="32">
        <v>58954</v>
      </c>
      <c r="H68" s="33">
        <v>1130.58</v>
      </c>
      <c r="I68" s="33">
        <v>127.08</v>
      </c>
      <c r="J68" s="33">
        <v>13347.107207370005</v>
      </c>
      <c r="K68" s="33">
        <v>964.6667000000002</v>
      </c>
      <c r="L68" s="33">
        <v>7250</v>
      </c>
      <c r="M68" s="33">
        <f t="shared" si="10"/>
        <v>66652213.32</v>
      </c>
      <c r="N68" s="34">
        <f t="shared" si="11"/>
        <v>7491874.32</v>
      </c>
      <c r="O68" s="33">
        <v>4709073.96</v>
      </c>
      <c r="P68" s="33">
        <f t="shared" si="13"/>
        <v>96766527.25</v>
      </c>
      <c r="Q68" s="33">
        <f t="shared" si="14"/>
        <v>9260800.32</v>
      </c>
      <c r="R68" s="34">
        <f t="shared" si="15"/>
        <v>184880489.17</v>
      </c>
    </row>
    <row r="69" spans="1:18" s="4" customFormat="1" ht="12.75" outlineLevel="2">
      <c r="A69" s="18" t="s">
        <v>79</v>
      </c>
      <c r="B69" s="18" t="s">
        <v>195</v>
      </c>
      <c r="C69" s="18" t="s">
        <v>92</v>
      </c>
      <c r="D69" s="18" t="s">
        <v>93</v>
      </c>
      <c r="E69" s="18" t="s">
        <v>62</v>
      </c>
      <c r="F69" s="18" t="s">
        <v>262</v>
      </c>
      <c r="G69" s="32">
        <v>50744</v>
      </c>
      <c r="H69" s="33">
        <v>1130.58</v>
      </c>
      <c r="I69" s="33">
        <v>127.08</v>
      </c>
      <c r="J69" s="33">
        <v>2413.7486000000004</v>
      </c>
      <c r="K69" s="33">
        <v>192.7229</v>
      </c>
      <c r="L69" s="33">
        <v>7250</v>
      </c>
      <c r="M69" s="33">
        <f t="shared" si="10"/>
        <v>57370151.52</v>
      </c>
      <c r="N69" s="34">
        <f t="shared" si="11"/>
        <v>6448547.52</v>
      </c>
      <c r="O69" s="33">
        <v>5903850.46</v>
      </c>
      <c r="P69" s="33">
        <f t="shared" si="13"/>
        <v>17499677.35</v>
      </c>
      <c r="Q69" s="33">
        <f t="shared" si="14"/>
        <v>1850139.84</v>
      </c>
      <c r="R69" s="34">
        <f t="shared" si="15"/>
        <v>89072366.69</v>
      </c>
    </row>
    <row r="70" spans="1:18" s="4" customFormat="1" ht="12.75" outlineLevel="2">
      <c r="A70" s="18" t="s">
        <v>79</v>
      </c>
      <c r="B70" s="18" t="s">
        <v>195</v>
      </c>
      <c r="C70" s="18" t="s">
        <v>92</v>
      </c>
      <c r="D70" s="18" t="s">
        <v>93</v>
      </c>
      <c r="E70" s="18" t="s">
        <v>63</v>
      </c>
      <c r="F70" s="18" t="s">
        <v>263</v>
      </c>
      <c r="G70" s="32">
        <v>33835</v>
      </c>
      <c r="H70" s="33">
        <v>1130.58</v>
      </c>
      <c r="I70" s="33">
        <v>127.08</v>
      </c>
      <c r="J70" s="33">
        <v>1576.4727</v>
      </c>
      <c r="K70" s="33">
        <v>129.2548</v>
      </c>
      <c r="L70" s="33">
        <v>7250</v>
      </c>
      <c r="M70" s="33">
        <f t="shared" si="10"/>
        <v>38253174.3</v>
      </c>
      <c r="N70" s="34">
        <f t="shared" si="11"/>
        <v>4299751.8</v>
      </c>
      <c r="O70" s="33">
        <v>3370871.13</v>
      </c>
      <c r="P70" s="33">
        <f t="shared" si="13"/>
        <v>11429427.08</v>
      </c>
      <c r="Q70" s="33">
        <f t="shared" si="14"/>
        <v>1240846.08</v>
      </c>
      <c r="R70" s="34">
        <f t="shared" si="15"/>
        <v>58594070.38999999</v>
      </c>
    </row>
    <row r="71" spans="1:18" s="4" customFormat="1" ht="12.75" outlineLevel="2">
      <c r="A71" s="18" t="s">
        <v>79</v>
      </c>
      <c r="B71" s="18" t="s">
        <v>195</v>
      </c>
      <c r="C71" s="18" t="s">
        <v>92</v>
      </c>
      <c r="D71" s="18" t="s">
        <v>93</v>
      </c>
      <c r="E71" s="18" t="s">
        <v>64</v>
      </c>
      <c r="F71" s="18" t="s">
        <v>264</v>
      </c>
      <c r="G71" s="32">
        <v>25391</v>
      </c>
      <c r="H71" s="33">
        <v>1130.58</v>
      </c>
      <c r="I71" s="33">
        <v>127.08</v>
      </c>
      <c r="J71" s="33">
        <v>1546.2352999999996</v>
      </c>
      <c r="K71" s="33">
        <v>65.29919999999997</v>
      </c>
      <c r="L71" s="33">
        <v>7250</v>
      </c>
      <c r="M71" s="33">
        <f t="shared" si="10"/>
        <v>28706556.78</v>
      </c>
      <c r="N71" s="34">
        <f t="shared" si="11"/>
        <v>3226688.28</v>
      </c>
      <c r="O71" s="33">
        <v>2423829.34</v>
      </c>
      <c r="P71" s="33">
        <f t="shared" si="13"/>
        <v>11210205.93</v>
      </c>
      <c r="Q71" s="33">
        <f t="shared" si="14"/>
        <v>626872.32</v>
      </c>
      <c r="R71" s="34">
        <f t="shared" si="15"/>
        <v>46194152.650000006</v>
      </c>
    </row>
    <row r="72" spans="1:18" s="4" customFormat="1" ht="12.75" outlineLevel="2">
      <c r="A72" s="18" t="s">
        <v>79</v>
      </c>
      <c r="B72" s="18" t="s">
        <v>195</v>
      </c>
      <c r="C72" s="18" t="s">
        <v>92</v>
      </c>
      <c r="D72" s="18" t="s">
        <v>93</v>
      </c>
      <c r="E72" s="18" t="s">
        <v>65</v>
      </c>
      <c r="F72" s="18" t="s">
        <v>265</v>
      </c>
      <c r="G72" s="32">
        <v>9984</v>
      </c>
      <c r="H72" s="33">
        <v>1130.58</v>
      </c>
      <c r="I72" s="33">
        <v>127.08</v>
      </c>
      <c r="J72" s="33">
        <v>416.89289999999994</v>
      </c>
      <c r="K72" s="33">
        <v>18.351399999999995</v>
      </c>
      <c r="L72" s="33">
        <v>7250</v>
      </c>
      <c r="M72" s="33">
        <f t="shared" si="10"/>
        <v>11287710.72</v>
      </c>
      <c r="N72" s="34">
        <f t="shared" si="11"/>
        <v>1268766.72</v>
      </c>
      <c r="O72" s="33">
        <v>1172137.34</v>
      </c>
      <c r="P72" s="33">
        <f t="shared" si="13"/>
        <v>3022473.53</v>
      </c>
      <c r="Q72" s="33">
        <f t="shared" si="14"/>
        <v>176173.44</v>
      </c>
      <c r="R72" s="34">
        <f t="shared" si="15"/>
        <v>16927261.75</v>
      </c>
    </row>
    <row r="73" spans="1:18" s="4" customFormat="1" ht="12.75" outlineLevel="2">
      <c r="A73" s="18" t="s">
        <v>79</v>
      </c>
      <c r="B73" s="18" t="s">
        <v>195</v>
      </c>
      <c r="C73" s="18" t="s">
        <v>92</v>
      </c>
      <c r="D73" s="18" t="s">
        <v>93</v>
      </c>
      <c r="E73" s="18" t="s">
        <v>66</v>
      </c>
      <c r="F73" s="18" t="s">
        <v>266</v>
      </c>
      <c r="G73" s="32">
        <v>26070</v>
      </c>
      <c r="H73" s="33">
        <v>1130.58</v>
      </c>
      <c r="I73" s="33">
        <v>127.08</v>
      </c>
      <c r="J73" s="33">
        <v>984.9283999999996</v>
      </c>
      <c r="K73" s="33">
        <v>43.28569999999999</v>
      </c>
      <c r="L73" s="33">
        <v>7250</v>
      </c>
      <c r="M73" s="33">
        <f t="shared" si="10"/>
        <v>29474220.6</v>
      </c>
      <c r="N73" s="34">
        <f t="shared" si="11"/>
        <v>3312975.6</v>
      </c>
      <c r="O73" s="33">
        <v>2733353.84</v>
      </c>
      <c r="P73" s="33">
        <f t="shared" si="13"/>
        <v>7140730.9</v>
      </c>
      <c r="Q73" s="33">
        <f t="shared" si="14"/>
        <v>415542.72</v>
      </c>
      <c r="R73" s="34">
        <f t="shared" si="15"/>
        <v>43076823.660000004</v>
      </c>
    </row>
    <row r="74" spans="1:18" s="4" customFormat="1" ht="12.75" outlineLevel="2">
      <c r="A74" s="18" t="s">
        <v>79</v>
      </c>
      <c r="B74" s="18" t="s">
        <v>195</v>
      </c>
      <c r="C74" s="18" t="s">
        <v>92</v>
      </c>
      <c r="D74" s="18" t="s">
        <v>93</v>
      </c>
      <c r="E74" s="18" t="s">
        <v>67</v>
      </c>
      <c r="F74" s="18" t="s">
        <v>267</v>
      </c>
      <c r="G74" s="32">
        <v>5547</v>
      </c>
      <c r="H74" s="33">
        <v>1130.58</v>
      </c>
      <c r="I74" s="33">
        <v>127.08</v>
      </c>
      <c r="J74" s="33">
        <v>380.5473</v>
      </c>
      <c r="K74" s="33">
        <v>13.771499999999998</v>
      </c>
      <c r="L74" s="33">
        <v>7250</v>
      </c>
      <c r="M74" s="33">
        <f t="shared" si="10"/>
        <v>6271327.26</v>
      </c>
      <c r="N74" s="34">
        <f t="shared" si="11"/>
        <v>704912.76</v>
      </c>
      <c r="O74" s="33">
        <v>465805.88</v>
      </c>
      <c r="P74" s="33">
        <f t="shared" si="13"/>
        <v>2758967.93</v>
      </c>
      <c r="Q74" s="33">
        <f t="shared" si="14"/>
        <v>132206.4</v>
      </c>
      <c r="R74" s="34">
        <f t="shared" si="15"/>
        <v>10333220.23</v>
      </c>
    </row>
    <row r="75" spans="1:18" s="4" customFormat="1" ht="12.75" outlineLevel="2">
      <c r="A75" s="18" t="s">
        <v>79</v>
      </c>
      <c r="B75" s="18" t="s">
        <v>195</v>
      </c>
      <c r="C75" s="18" t="s">
        <v>92</v>
      </c>
      <c r="D75" s="18" t="s">
        <v>93</v>
      </c>
      <c r="E75" s="18" t="s">
        <v>68</v>
      </c>
      <c r="F75" s="18" t="s">
        <v>268</v>
      </c>
      <c r="G75" s="32">
        <v>8114</v>
      </c>
      <c r="H75" s="33">
        <v>1130.58</v>
      </c>
      <c r="I75" s="33">
        <v>127.08</v>
      </c>
      <c r="J75" s="33">
        <v>442.3691000000001</v>
      </c>
      <c r="K75" s="33">
        <v>24.404299999999996</v>
      </c>
      <c r="L75" s="33">
        <v>7250</v>
      </c>
      <c r="M75" s="33">
        <f t="shared" si="10"/>
        <v>9173526.12</v>
      </c>
      <c r="N75" s="34">
        <f t="shared" si="11"/>
        <v>1031127.12</v>
      </c>
      <c r="O75" s="33">
        <v>543895.41</v>
      </c>
      <c r="P75" s="33">
        <f t="shared" si="13"/>
        <v>3207175.98</v>
      </c>
      <c r="Q75" s="33">
        <f t="shared" si="14"/>
        <v>234281.28</v>
      </c>
      <c r="R75" s="34">
        <f t="shared" si="15"/>
        <v>14190005.909999998</v>
      </c>
    </row>
    <row r="76" spans="1:18" s="4" customFormat="1" ht="12.75" outlineLevel="2">
      <c r="A76" s="18" t="s">
        <v>79</v>
      </c>
      <c r="B76" s="18" t="s">
        <v>195</v>
      </c>
      <c r="C76" s="18" t="s">
        <v>92</v>
      </c>
      <c r="D76" s="18" t="s">
        <v>93</v>
      </c>
      <c r="E76" s="18" t="s">
        <v>69</v>
      </c>
      <c r="F76" s="18" t="s">
        <v>269</v>
      </c>
      <c r="G76" s="32">
        <v>18576</v>
      </c>
      <c r="H76" s="33">
        <v>1130.58</v>
      </c>
      <c r="I76" s="33">
        <v>127.08</v>
      </c>
      <c r="J76" s="33">
        <v>967.0653</v>
      </c>
      <c r="K76" s="33">
        <v>83.02749999999997</v>
      </c>
      <c r="L76" s="33">
        <v>7250</v>
      </c>
      <c r="M76" s="33">
        <f t="shared" si="10"/>
        <v>21001654.08</v>
      </c>
      <c r="N76" s="34">
        <f t="shared" si="11"/>
        <v>2360638.08</v>
      </c>
      <c r="O76" s="33">
        <v>2517392.96</v>
      </c>
      <c r="P76" s="33">
        <f t="shared" si="13"/>
        <v>7011223.43</v>
      </c>
      <c r="Q76" s="33">
        <f t="shared" si="14"/>
        <v>797064</v>
      </c>
      <c r="R76" s="34">
        <f t="shared" si="15"/>
        <v>33687972.55</v>
      </c>
    </row>
    <row r="77" spans="1:18" s="4" customFormat="1" ht="12.75" outlineLevel="2">
      <c r="A77" s="18" t="s">
        <v>79</v>
      </c>
      <c r="B77" s="18" t="s">
        <v>195</v>
      </c>
      <c r="C77" s="18" t="s">
        <v>92</v>
      </c>
      <c r="D77" s="18" t="s">
        <v>93</v>
      </c>
      <c r="E77" s="18" t="s">
        <v>70</v>
      </c>
      <c r="F77" s="18" t="s">
        <v>270</v>
      </c>
      <c r="G77" s="32">
        <v>42974</v>
      </c>
      <c r="H77" s="33">
        <v>1130.58</v>
      </c>
      <c r="I77" s="33">
        <v>127.08</v>
      </c>
      <c r="J77" s="33">
        <v>1091.2321000000002</v>
      </c>
      <c r="K77" s="33">
        <v>215.38219999999995</v>
      </c>
      <c r="L77" s="33">
        <v>7250</v>
      </c>
      <c r="M77" s="33">
        <f t="shared" si="10"/>
        <v>48585544.92</v>
      </c>
      <c r="N77" s="34">
        <f t="shared" si="11"/>
        <v>5461135.92</v>
      </c>
      <c r="O77" s="33">
        <v>3684334.85</v>
      </c>
      <c r="P77" s="33">
        <f t="shared" si="13"/>
        <v>7911432.73</v>
      </c>
      <c r="Q77" s="33">
        <f t="shared" si="14"/>
        <v>2067669.12</v>
      </c>
      <c r="R77" s="34">
        <f t="shared" si="15"/>
        <v>67710117.54</v>
      </c>
    </row>
    <row r="78" spans="1:18" s="4" customFormat="1" ht="12.75" outlineLevel="2">
      <c r="A78" s="18" t="s">
        <v>79</v>
      </c>
      <c r="B78" s="18" t="s">
        <v>195</v>
      </c>
      <c r="C78" s="18" t="s">
        <v>92</v>
      </c>
      <c r="D78" s="18" t="s">
        <v>93</v>
      </c>
      <c r="E78" s="18" t="s">
        <v>71</v>
      </c>
      <c r="F78" s="18" t="s">
        <v>271</v>
      </c>
      <c r="G78" s="32">
        <v>15180</v>
      </c>
      <c r="H78" s="33">
        <v>1130.58</v>
      </c>
      <c r="I78" s="33">
        <v>127.08</v>
      </c>
      <c r="J78" s="33">
        <v>935.4748999999999</v>
      </c>
      <c r="K78" s="33">
        <v>97.56910000000002</v>
      </c>
      <c r="L78" s="33">
        <v>7250</v>
      </c>
      <c r="M78" s="33">
        <f t="shared" si="10"/>
        <v>17162204.4</v>
      </c>
      <c r="N78" s="34">
        <f t="shared" si="11"/>
        <v>1929074.4</v>
      </c>
      <c r="O78" s="33">
        <v>1910347.8</v>
      </c>
      <c r="P78" s="33">
        <f t="shared" si="13"/>
        <v>6782193.03</v>
      </c>
      <c r="Q78" s="33">
        <f t="shared" si="14"/>
        <v>936663.36</v>
      </c>
      <c r="R78" s="34">
        <f t="shared" si="15"/>
        <v>28720482.99</v>
      </c>
    </row>
    <row r="79" spans="1:18" s="4" customFormat="1" ht="12.75" outlineLevel="1">
      <c r="A79" s="14"/>
      <c r="B79" s="14"/>
      <c r="C79" s="14"/>
      <c r="D79" s="16" t="s">
        <v>388</v>
      </c>
      <c r="E79" s="14"/>
      <c r="F79" s="14"/>
      <c r="G79" s="35">
        <f>SUBTOTAL(9,G67:G78)</f>
        <v>424579</v>
      </c>
      <c r="H79" s="36"/>
      <c r="I79" s="36"/>
      <c r="J79" s="36">
        <f>SUBTOTAL(9,J67:J78)</f>
        <v>71064.31434450002</v>
      </c>
      <c r="K79" s="36">
        <f>SUBTOTAL(9,K67:K78)</f>
        <v>5739.79443216</v>
      </c>
      <c r="L79" s="36"/>
      <c r="M79" s="36">
        <f aca="true" t="shared" si="16" ref="M79:R79">SUBTOTAL(9,M67:M78)</f>
        <v>480020525.82000005</v>
      </c>
      <c r="N79" s="37">
        <f t="shared" si="16"/>
        <v>53955499.31999999</v>
      </c>
      <c r="O79" s="36">
        <f t="shared" si="16"/>
        <v>35433516.38</v>
      </c>
      <c r="P79" s="36">
        <f t="shared" si="16"/>
        <v>515216279.03</v>
      </c>
      <c r="Q79" s="36">
        <f t="shared" si="16"/>
        <v>55102026.55</v>
      </c>
      <c r="R79" s="37">
        <f t="shared" si="16"/>
        <v>1139727847.0999997</v>
      </c>
    </row>
    <row r="80" spans="1:18" s="4" customFormat="1" ht="12.75" outlineLevel="2">
      <c r="A80" s="18" t="s">
        <v>79</v>
      </c>
      <c r="B80" s="18" t="s">
        <v>195</v>
      </c>
      <c r="C80" s="18" t="s">
        <v>94</v>
      </c>
      <c r="D80" s="18" t="s">
        <v>95</v>
      </c>
      <c r="E80" s="18" t="s">
        <v>72</v>
      </c>
      <c r="F80" s="18" t="s">
        <v>272</v>
      </c>
      <c r="G80" s="32">
        <v>65139</v>
      </c>
      <c r="H80" s="33">
        <v>1173.76</v>
      </c>
      <c r="I80" s="33">
        <v>128</v>
      </c>
      <c r="J80" s="33">
        <v>15724.208576820007</v>
      </c>
      <c r="K80" s="33">
        <v>942.3454000000002</v>
      </c>
      <c r="L80" s="33">
        <v>7250</v>
      </c>
      <c r="M80" s="33">
        <f t="shared" si="10"/>
        <v>76457552.64</v>
      </c>
      <c r="N80" s="34">
        <f t="shared" si="11"/>
        <v>8337792</v>
      </c>
      <c r="O80" s="33">
        <v>7350640.52</v>
      </c>
      <c r="P80" s="33">
        <f t="shared" si="13"/>
        <v>114000512.18</v>
      </c>
      <c r="Q80" s="33">
        <f t="shared" si="14"/>
        <v>9046515.84</v>
      </c>
      <c r="R80" s="34">
        <f t="shared" si="15"/>
        <v>215193013.18</v>
      </c>
    </row>
    <row r="81" spans="1:18" s="4" customFormat="1" ht="12.75" outlineLevel="2">
      <c r="A81" s="18" t="s">
        <v>79</v>
      </c>
      <c r="B81" s="18" t="s">
        <v>195</v>
      </c>
      <c r="C81" s="18" t="s">
        <v>94</v>
      </c>
      <c r="D81" s="18" t="s">
        <v>95</v>
      </c>
      <c r="E81" s="18" t="s">
        <v>73</v>
      </c>
      <c r="F81" s="18" t="s">
        <v>273</v>
      </c>
      <c r="G81" s="32">
        <v>14598</v>
      </c>
      <c r="H81" s="33">
        <v>1173.76</v>
      </c>
      <c r="I81" s="33">
        <v>128</v>
      </c>
      <c r="J81" s="33">
        <v>552.9110000000002</v>
      </c>
      <c r="K81" s="33">
        <v>41.3975</v>
      </c>
      <c r="L81" s="33">
        <v>7250</v>
      </c>
      <c r="M81" s="33">
        <f t="shared" si="10"/>
        <v>17134548.48</v>
      </c>
      <c r="N81" s="34">
        <f t="shared" si="11"/>
        <v>1868544</v>
      </c>
      <c r="O81" s="33">
        <v>1324689.82</v>
      </c>
      <c r="P81" s="33">
        <f t="shared" si="13"/>
        <v>4008604.75</v>
      </c>
      <c r="Q81" s="33">
        <f t="shared" si="14"/>
        <v>397416</v>
      </c>
      <c r="R81" s="34">
        <f t="shared" si="15"/>
        <v>24733803.05</v>
      </c>
    </row>
    <row r="82" spans="1:18" s="4" customFormat="1" ht="12.75" outlineLevel="2">
      <c r="A82" s="18" t="s">
        <v>79</v>
      </c>
      <c r="B82" s="18" t="s">
        <v>195</v>
      </c>
      <c r="C82" s="18" t="s">
        <v>94</v>
      </c>
      <c r="D82" s="18" t="s">
        <v>95</v>
      </c>
      <c r="E82" s="18" t="s">
        <v>74</v>
      </c>
      <c r="F82" s="18" t="s">
        <v>274</v>
      </c>
      <c r="G82" s="32">
        <v>45085</v>
      </c>
      <c r="H82" s="33">
        <v>1173.76</v>
      </c>
      <c r="I82" s="33">
        <v>128</v>
      </c>
      <c r="J82" s="33">
        <v>1919.32</v>
      </c>
      <c r="K82" s="33">
        <v>77.81519999999999</v>
      </c>
      <c r="L82" s="33">
        <v>7250</v>
      </c>
      <c r="M82" s="33">
        <f t="shared" si="10"/>
        <v>52918969.6</v>
      </c>
      <c r="N82" s="34">
        <f t="shared" si="11"/>
        <v>5770880</v>
      </c>
      <c r="O82" s="33">
        <v>4445909.21</v>
      </c>
      <c r="P82" s="33">
        <f t="shared" si="13"/>
        <v>13915070</v>
      </c>
      <c r="Q82" s="33">
        <f t="shared" si="14"/>
        <v>747025.92</v>
      </c>
      <c r="R82" s="34">
        <f t="shared" si="15"/>
        <v>77797854.73</v>
      </c>
    </row>
    <row r="83" spans="1:18" s="4" customFormat="1" ht="12.75" outlineLevel="2">
      <c r="A83" s="18" t="s">
        <v>79</v>
      </c>
      <c r="B83" s="18" t="s">
        <v>195</v>
      </c>
      <c r="C83" s="18" t="s">
        <v>94</v>
      </c>
      <c r="D83" s="18" t="s">
        <v>95</v>
      </c>
      <c r="E83" s="18" t="s">
        <v>75</v>
      </c>
      <c r="F83" s="18" t="s">
        <v>275</v>
      </c>
      <c r="G83" s="32">
        <v>28891</v>
      </c>
      <c r="H83" s="33">
        <v>1173.76</v>
      </c>
      <c r="I83" s="33">
        <v>128</v>
      </c>
      <c r="J83" s="33">
        <v>1114.3583</v>
      </c>
      <c r="K83" s="33">
        <v>51.44830000000002</v>
      </c>
      <c r="L83" s="33">
        <v>7250</v>
      </c>
      <c r="M83" s="33">
        <f t="shared" si="10"/>
        <v>33911100.16</v>
      </c>
      <c r="N83" s="34">
        <f t="shared" si="11"/>
        <v>3698048</v>
      </c>
      <c r="O83" s="33">
        <v>2932949.6</v>
      </c>
      <c r="P83" s="33">
        <f t="shared" si="13"/>
        <v>8079097.68</v>
      </c>
      <c r="Q83" s="33">
        <f t="shared" si="14"/>
        <v>493903.68</v>
      </c>
      <c r="R83" s="34">
        <f t="shared" si="15"/>
        <v>49115099.12</v>
      </c>
    </row>
    <row r="84" spans="1:18" s="4" customFormat="1" ht="12.75" outlineLevel="1">
      <c r="A84" s="14"/>
      <c r="B84" s="14"/>
      <c r="C84" s="14"/>
      <c r="D84" s="16" t="s">
        <v>389</v>
      </c>
      <c r="E84" s="14"/>
      <c r="F84" s="14"/>
      <c r="G84" s="35">
        <f>SUBTOTAL(9,G80:G83)</f>
        <v>153713</v>
      </c>
      <c r="H84" s="36"/>
      <c r="I84" s="36"/>
      <c r="J84" s="36">
        <f>SUBTOTAL(9,J80:J83)</f>
        <v>19310.79787682001</v>
      </c>
      <c r="K84" s="36">
        <f>SUBTOTAL(9,K80:K83)</f>
        <v>1113.0064000000002</v>
      </c>
      <c r="L84" s="36"/>
      <c r="M84" s="36">
        <f aca="true" t="shared" si="17" ref="M84:R84">SUBTOTAL(9,M80:M83)</f>
        <v>180422170.88</v>
      </c>
      <c r="N84" s="37">
        <f t="shared" si="17"/>
        <v>19675264</v>
      </c>
      <c r="O84" s="36">
        <f t="shared" si="17"/>
        <v>16054189.15</v>
      </c>
      <c r="P84" s="36">
        <f t="shared" si="17"/>
        <v>140003284.61</v>
      </c>
      <c r="Q84" s="36">
        <f t="shared" si="17"/>
        <v>10684861.44</v>
      </c>
      <c r="R84" s="37">
        <f t="shared" si="17"/>
        <v>366839770.08000004</v>
      </c>
    </row>
    <row r="85" spans="1:18" s="4" customFormat="1" ht="12.75">
      <c r="A85" s="28"/>
      <c r="B85" s="28"/>
      <c r="C85" s="28"/>
      <c r="D85" s="30" t="s">
        <v>390</v>
      </c>
      <c r="E85" s="28"/>
      <c r="F85" s="28"/>
      <c r="G85" s="38">
        <f>SUBTOTAL(9,G5:G84)</f>
        <v>2965409</v>
      </c>
      <c r="H85" s="39"/>
      <c r="I85" s="39"/>
      <c r="J85" s="39">
        <f>SUBTOTAL(9,J5:J84)</f>
        <v>331381.90469906</v>
      </c>
      <c r="K85" s="39">
        <f>SUBTOTAL(9,K5:K84)</f>
        <v>22131.93393216</v>
      </c>
      <c r="L85" s="39"/>
      <c r="M85" s="39">
        <f aca="true" t="shared" si="18" ref="M85:R85">SUBTOTAL(9,M5:M84)</f>
        <v>3364233731.3</v>
      </c>
      <c r="N85" s="40">
        <f t="shared" si="18"/>
        <v>379419141.98999995</v>
      </c>
      <c r="O85" s="39">
        <f t="shared" si="18"/>
        <v>304434140.37999994</v>
      </c>
      <c r="P85" s="39">
        <f t="shared" si="18"/>
        <v>2402518809.259999</v>
      </c>
      <c r="Q85" s="39">
        <f t="shared" si="18"/>
        <v>212466565.7500001</v>
      </c>
      <c r="R85" s="40">
        <f t="shared" si="18"/>
        <v>6663072388.679999</v>
      </c>
    </row>
  </sheetData>
  <sheetProtection/>
  <autoFilter ref="A4:R8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I84"/>
  <sheetViews>
    <sheetView zoomScalePageLayoutView="0" workbookViewId="0" topLeftCell="A1">
      <pane xSplit="6" ySplit="3" topLeftCell="Q20" activePane="bottomRight" state="frozen"/>
      <selection pane="topLeft" activeCell="A1" sqref="A1"/>
      <selection pane="topRight" activeCell="I1" sqref="I1"/>
      <selection pane="bottomLeft" activeCell="A7" sqref="A7"/>
      <selection pane="bottomRight" activeCell="J22" sqref="J22"/>
    </sheetView>
  </sheetViews>
  <sheetFormatPr defaultColWidth="9.140625" defaultRowHeight="15" outlineLevelRow="2"/>
  <cols>
    <col min="1" max="1" width="5.421875" style="1" customWidth="1"/>
    <col min="2" max="2" width="13.28125" style="1" customWidth="1"/>
    <col min="3" max="5" width="9.00390625" style="1" customWidth="1"/>
    <col min="6" max="6" width="14.28125" style="1" customWidth="1"/>
    <col min="7" max="7" width="12.8515625" style="1" customWidth="1"/>
    <col min="8" max="8" width="7.7109375" style="1" customWidth="1"/>
    <col min="9" max="9" width="10.421875" style="1" customWidth="1"/>
    <col min="10" max="10" width="12.00390625" style="1" customWidth="1"/>
    <col min="11" max="11" width="12.421875" style="1" customWidth="1"/>
    <col min="12" max="12" width="13.421875" style="1" customWidth="1"/>
    <col min="13" max="13" width="11.421875" style="1" customWidth="1"/>
    <col min="14" max="14" width="14.57421875" style="1" customWidth="1"/>
    <col min="15" max="15" width="18.421875" style="1" customWidth="1"/>
    <col min="16" max="16" width="18.00390625" style="1" customWidth="1"/>
    <col min="17" max="17" width="15.7109375" style="1" customWidth="1"/>
    <col min="18" max="18" width="16.140625" style="1" customWidth="1"/>
    <col min="19" max="19" width="15.421875" style="1" customWidth="1"/>
    <col min="20" max="20" width="15.8515625" style="1" customWidth="1"/>
    <col min="21" max="21" width="16.28125" style="1" customWidth="1"/>
    <col min="22" max="23" width="17.57421875" style="1" customWidth="1"/>
    <col min="24" max="24" width="18.00390625" style="1" customWidth="1"/>
    <col min="25" max="25" width="16.28125" style="1" customWidth="1"/>
    <col min="26" max="26" width="15.140625" style="1" customWidth="1"/>
    <col min="27" max="27" width="16.00390625" style="1" customWidth="1"/>
    <col min="28" max="28" width="13.421875" style="1" customWidth="1"/>
    <col min="29" max="31" width="9.00390625" style="1" customWidth="1"/>
    <col min="32" max="32" width="9.7109375" style="1" customWidth="1"/>
    <col min="33" max="33" width="10.421875" style="1" bestFit="1" customWidth="1"/>
    <col min="34" max="34" width="9.421875" style="1" bestFit="1" customWidth="1"/>
    <col min="35" max="35" width="10.421875" style="1" bestFit="1" customWidth="1"/>
    <col min="36" max="16384" width="9.00390625" style="1" customWidth="1"/>
  </cols>
  <sheetData>
    <row r="1" spans="1:13" s="4" customFormat="1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3" s="42" customFormat="1" ht="27" customHeight="1">
      <c r="A2" s="52"/>
      <c r="B2" s="52"/>
      <c r="C2" s="52"/>
      <c r="D2" s="52"/>
      <c r="E2" s="52"/>
      <c r="F2" s="52"/>
      <c r="G2" s="53"/>
      <c r="H2" s="54" t="s">
        <v>374</v>
      </c>
      <c r="I2" s="54" t="s">
        <v>375</v>
      </c>
      <c r="J2" s="54" t="s">
        <v>393</v>
      </c>
      <c r="K2" s="54" t="s">
        <v>394</v>
      </c>
      <c r="L2" s="54" t="s">
        <v>395</v>
      </c>
      <c r="M2" s="54" t="s">
        <v>396</v>
      </c>
      <c r="N2" s="54" t="s">
        <v>404</v>
      </c>
      <c r="O2" s="55" t="s">
        <v>405</v>
      </c>
      <c r="P2" s="56" t="s">
        <v>406</v>
      </c>
      <c r="Q2" s="54" t="s">
        <v>407</v>
      </c>
      <c r="R2" s="54" t="s">
        <v>408</v>
      </c>
      <c r="S2" s="54" t="s">
        <v>409</v>
      </c>
      <c r="T2" s="54" t="s">
        <v>410</v>
      </c>
      <c r="U2" s="54" t="s">
        <v>411</v>
      </c>
      <c r="V2" s="54" t="s">
        <v>412</v>
      </c>
      <c r="W2" s="54" t="s">
        <v>414</v>
      </c>
    </row>
    <row r="3" spans="1:23" s="6" customFormat="1" ht="69.75" customHeight="1">
      <c r="A3" s="48" t="s">
        <v>0</v>
      </c>
      <c r="B3" s="48" t="s">
        <v>193</v>
      </c>
      <c r="C3" s="48" t="s">
        <v>2</v>
      </c>
      <c r="D3" s="48" t="s">
        <v>1</v>
      </c>
      <c r="E3" s="48" t="s">
        <v>3</v>
      </c>
      <c r="F3" s="48" t="s">
        <v>194</v>
      </c>
      <c r="G3" s="47" t="s">
        <v>276</v>
      </c>
      <c r="H3" s="31" t="s">
        <v>277</v>
      </c>
      <c r="I3" s="31" t="s">
        <v>369</v>
      </c>
      <c r="J3" s="31" t="s">
        <v>366</v>
      </c>
      <c r="K3" s="31" t="s">
        <v>368</v>
      </c>
      <c r="L3" s="31" t="s">
        <v>107</v>
      </c>
      <c r="M3" s="31" t="s">
        <v>108</v>
      </c>
      <c r="N3" s="31" t="s">
        <v>403</v>
      </c>
      <c r="O3" s="31" t="s">
        <v>367</v>
      </c>
      <c r="P3" s="31" t="s">
        <v>370</v>
      </c>
      <c r="Q3" s="31" t="s">
        <v>372</v>
      </c>
      <c r="R3" s="31" t="s">
        <v>371</v>
      </c>
      <c r="S3" s="31" t="s">
        <v>418</v>
      </c>
      <c r="T3" s="31" t="s">
        <v>419</v>
      </c>
      <c r="U3" s="31" t="s">
        <v>420</v>
      </c>
      <c r="V3" s="31" t="s">
        <v>413</v>
      </c>
      <c r="W3" s="31" t="s">
        <v>417</v>
      </c>
    </row>
    <row r="4" spans="1:23" s="4" customFormat="1" ht="12.75" outlineLevel="2">
      <c r="A4" s="57" t="s">
        <v>79</v>
      </c>
      <c r="B4" s="57" t="s">
        <v>195</v>
      </c>
      <c r="C4" s="57" t="s">
        <v>80</v>
      </c>
      <c r="D4" s="57" t="s">
        <v>81</v>
      </c>
      <c r="E4" s="57" t="s">
        <v>4</v>
      </c>
      <c r="F4" s="57" t="s">
        <v>124</v>
      </c>
      <c r="G4" s="57" t="s">
        <v>119</v>
      </c>
      <c r="H4" s="65">
        <v>1.1</v>
      </c>
      <c r="I4" s="66">
        <v>222422</v>
      </c>
      <c r="J4" s="67">
        <v>731.1501902239887</v>
      </c>
      <c r="K4" s="67">
        <v>155.37275656185088</v>
      </c>
      <c r="L4" s="67">
        <v>30811.721847999994</v>
      </c>
      <c r="M4" s="67">
        <v>2506.7777000000006</v>
      </c>
      <c r="N4" s="68">
        <v>6336.533755920566</v>
      </c>
      <c r="O4" s="68">
        <v>162623887.61</v>
      </c>
      <c r="P4" s="68">
        <v>34558319.26</v>
      </c>
      <c r="Q4" s="68">
        <v>195239515.57</v>
      </c>
      <c r="R4" s="68">
        <v>24065065.92</v>
      </c>
      <c r="S4" s="69">
        <v>416486788.36</v>
      </c>
      <c r="T4" s="69">
        <v>238943873.86</v>
      </c>
      <c r="U4" s="69">
        <v>177542914.5</v>
      </c>
      <c r="V4" s="69">
        <v>71969631.88</v>
      </c>
      <c r="W4" s="69">
        <f aca="true" t="shared" si="0" ref="W4:W64">U4+V4</f>
        <v>249512546.38</v>
      </c>
    </row>
    <row r="5" spans="1:23" s="4" customFormat="1" ht="12.75" outlineLevel="2">
      <c r="A5" s="18" t="s">
        <v>79</v>
      </c>
      <c r="B5" s="18" t="s">
        <v>195</v>
      </c>
      <c r="C5" s="18" t="s">
        <v>80</v>
      </c>
      <c r="D5" s="18" t="s">
        <v>81</v>
      </c>
      <c r="E5" s="18" t="s">
        <v>5</v>
      </c>
      <c r="F5" s="18" t="s">
        <v>134</v>
      </c>
      <c r="G5" s="18" t="s">
        <v>110</v>
      </c>
      <c r="H5" s="49">
        <v>1.2</v>
      </c>
      <c r="I5" s="32">
        <v>49448</v>
      </c>
      <c r="J5" s="33">
        <v>1062.7237623361916</v>
      </c>
      <c r="K5" s="33">
        <v>225.8336557595858</v>
      </c>
      <c r="L5" s="33">
        <v>1047.5909</v>
      </c>
      <c r="M5" s="33">
        <v>61.25669999999999</v>
      </c>
      <c r="N5" s="50">
        <v>6912.582279186072</v>
      </c>
      <c r="O5" s="50">
        <v>52549564.6</v>
      </c>
      <c r="P5" s="50">
        <v>11167022.61</v>
      </c>
      <c r="Q5" s="50">
        <v>7241558.29</v>
      </c>
      <c r="R5" s="50">
        <v>588064.32</v>
      </c>
      <c r="S5" s="51">
        <v>71546209.82</v>
      </c>
      <c r="T5" s="51">
        <v>37566349.37</v>
      </c>
      <c r="U5" s="51">
        <v>33979860.45</v>
      </c>
      <c r="V5" s="51">
        <v>0</v>
      </c>
      <c r="W5" s="51">
        <f t="shared" si="0"/>
        <v>33979860.45</v>
      </c>
    </row>
    <row r="6" spans="1:23" s="4" customFormat="1" ht="12.75" outlineLevel="2">
      <c r="A6" s="18" t="s">
        <v>79</v>
      </c>
      <c r="B6" s="18" t="s">
        <v>195</v>
      </c>
      <c r="C6" s="18" t="s">
        <v>80</v>
      </c>
      <c r="D6" s="18" t="s">
        <v>81</v>
      </c>
      <c r="E6" s="18" t="s">
        <v>6</v>
      </c>
      <c r="F6" s="18" t="s">
        <v>135</v>
      </c>
      <c r="G6" s="18" t="s">
        <v>114</v>
      </c>
      <c r="H6" s="49">
        <v>1.1</v>
      </c>
      <c r="I6" s="32">
        <v>69418</v>
      </c>
      <c r="J6" s="33">
        <v>964.342850845602</v>
      </c>
      <c r="K6" s="33">
        <v>204.92726252556974</v>
      </c>
      <c r="L6" s="33">
        <v>1911.4255999999998</v>
      </c>
      <c r="M6" s="33">
        <v>231.50420000000003</v>
      </c>
      <c r="N6" s="50">
        <v>6336.533755920566</v>
      </c>
      <c r="O6" s="50">
        <v>66942752.02</v>
      </c>
      <c r="P6" s="50">
        <v>14225640.71</v>
      </c>
      <c r="Q6" s="50">
        <v>12111812.84</v>
      </c>
      <c r="R6" s="50">
        <v>2222440.32</v>
      </c>
      <c r="S6" s="51">
        <v>95502645.89</v>
      </c>
      <c r="T6" s="51">
        <v>37649937.38</v>
      </c>
      <c r="U6" s="51">
        <v>57852708.51</v>
      </c>
      <c r="V6" s="51">
        <v>4328834.01</v>
      </c>
      <c r="W6" s="51">
        <f t="shared" si="0"/>
        <v>62181542.519999996</v>
      </c>
    </row>
    <row r="7" spans="1:23" s="4" customFormat="1" ht="12.75" outlineLevel="2">
      <c r="A7" s="18" t="s">
        <v>79</v>
      </c>
      <c r="B7" s="18" t="s">
        <v>195</v>
      </c>
      <c r="C7" s="18" t="s">
        <v>80</v>
      </c>
      <c r="D7" s="18" t="s">
        <v>81</v>
      </c>
      <c r="E7" s="18" t="s">
        <v>7</v>
      </c>
      <c r="F7" s="18" t="s">
        <v>136</v>
      </c>
      <c r="G7" s="18" t="s">
        <v>114</v>
      </c>
      <c r="H7" s="49">
        <v>1.1</v>
      </c>
      <c r="I7" s="32">
        <v>71224</v>
      </c>
      <c r="J7" s="33">
        <v>957.6212302033023</v>
      </c>
      <c r="K7" s="33">
        <v>203.4988874536673</v>
      </c>
      <c r="L7" s="33">
        <v>2394.6216999999997</v>
      </c>
      <c r="M7" s="33">
        <v>92.21849999999993</v>
      </c>
      <c r="N7" s="50">
        <v>6336.533755920566</v>
      </c>
      <c r="O7" s="50">
        <v>68205614.5</v>
      </c>
      <c r="P7" s="50">
        <v>14494004.76</v>
      </c>
      <c r="Q7" s="50">
        <v>15173601.23</v>
      </c>
      <c r="R7" s="50">
        <v>885297.6</v>
      </c>
      <c r="S7" s="51">
        <v>98758518.09</v>
      </c>
      <c r="T7" s="51">
        <v>41959964.96</v>
      </c>
      <c r="U7" s="51">
        <v>56798553.13</v>
      </c>
      <c r="V7" s="51">
        <v>631897.73</v>
      </c>
      <c r="W7" s="51">
        <f t="shared" si="0"/>
        <v>57430450.86</v>
      </c>
    </row>
    <row r="8" spans="1:23" s="4" customFormat="1" ht="12.75" outlineLevel="2">
      <c r="A8" s="18" t="s">
        <v>79</v>
      </c>
      <c r="B8" s="18" t="s">
        <v>195</v>
      </c>
      <c r="C8" s="18" t="s">
        <v>80</v>
      </c>
      <c r="D8" s="18" t="s">
        <v>81</v>
      </c>
      <c r="E8" s="18" t="s">
        <v>8</v>
      </c>
      <c r="F8" s="18" t="s">
        <v>137</v>
      </c>
      <c r="G8" s="18" t="s">
        <v>111</v>
      </c>
      <c r="H8" s="49">
        <v>1.15</v>
      </c>
      <c r="I8" s="32">
        <v>49473</v>
      </c>
      <c r="J8" s="33">
        <v>1062.5958870495017</v>
      </c>
      <c r="K8" s="33">
        <v>225.80648171730036</v>
      </c>
      <c r="L8" s="33">
        <v>2000.2911</v>
      </c>
      <c r="M8" s="33">
        <v>274.3393</v>
      </c>
      <c r="N8" s="50">
        <v>6624.558017553319</v>
      </c>
      <c r="O8" s="50">
        <v>52569806.32</v>
      </c>
      <c r="P8" s="50">
        <v>11171324.07</v>
      </c>
      <c r="Q8" s="50">
        <v>13251044.44</v>
      </c>
      <c r="R8" s="50">
        <v>2633657.28</v>
      </c>
      <c r="S8" s="51">
        <v>79625832.11</v>
      </c>
      <c r="T8" s="51">
        <v>33902616.39</v>
      </c>
      <c r="U8" s="51">
        <v>45723215.72</v>
      </c>
      <c r="V8" s="51">
        <v>0</v>
      </c>
      <c r="W8" s="51">
        <f t="shared" si="0"/>
        <v>45723215.72</v>
      </c>
    </row>
    <row r="9" spans="1:23" s="4" customFormat="1" ht="12.75" outlineLevel="2">
      <c r="A9" s="18" t="s">
        <v>79</v>
      </c>
      <c r="B9" s="18" t="s">
        <v>195</v>
      </c>
      <c r="C9" s="18" t="s">
        <v>80</v>
      </c>
      <c r="D9" s="18" t="s">
        <v>81</v>
      </c>
      <c r="E9" s="18" t="s">
        <v>9</v>
      </c>
      <c r="F9" s="18" t="s">
        <v>138</v>
      </c>
      <c r="G9" s="18" t="s">
        <v>116</v>
      </c>
      <c r="H9" s="49">
        <v>1.15</v>
      </c>
      <c r="I9" s="32">
        <v>57333</v>
      </c>
      <c r="J9" s="33">
        <v>1018.5067632951354</v>
      </c>
      <c r="K9" s="33">
        <v>216.43734149617148</v>
      </c>
      <c r="L9" s="33">
        <v>2358.9879000000005</v>
      </c>
      <c r="M9" s="33">
        <v>57.13579999999998</v>
      </c>
      <c r="N9" s="50">
        <v>6624.558017553319</v>
      </c>
      <c r="O9" s="50">
        <v>58394048.26</v>
      </c>
      <c r="P9" s="50">
        <v>12409002.1</v>
      </c>
      <c r="Q9" s="50">
        <v>15627252.21</v>
      </c>
      <c r="R9" s="50">
        <v>548503.68</v>
      </c>
      <c r="S9" s="51">
        <v>86978806.25</v>
      </c>
      <c r="T9" s="51">
        <v>44900606.29</v>
      </c>
      <c r="U9" s="51">
        <v>42078199.96</v>
      </c>
      <c r="V9" s="51">
        <v>0</v>
      </c>
      <c r="W9" s="51">
        <f t="shared" si="0"/>
        <v>42078199.96</v>
      </c>
    </row>
    <row r="10" spans="1:23" s="4" customFormat="1" ht="12.75" outlineLevel="2">
      <c r="A10" s="18" t="s">
        <v>79</v>
      </c>
      <c r="B10" s="18" t="s">
        <v>195</v>
      </c>
      <c r="C10" s="18" t="s">
        <v>80</v>
      </c>
      <c r="D10" s="18" t="s">
        <v>81</v>
      </c>
      <c r="E10" s="18" t="s">
        <v>10</v>
      </c>
      <c r="F10" s="18" t="s">
        <v>190</v>
      </c>
      <c r="G10" s="18" t="s">
        <v>105</v>
      </c>
      <c r="H10" s="49">
        <v>1.5</v>
      </c>
      <c r="I10" s="32">
        <v>10430</v>
      </c>
      <c r="J10" s="33">
        <v>1389.4150508149569</v>
      </c>
      <c r="K10" s="33">
        <v>295.2570479386385</v>
      </c>
      <c r="L10" s="33"/>
      <c r="M10" s="33"/>
      <c r="N10" s="50">
        <v>8640.72784898259</v>
      </c>
      <c r="O10" s="50">
        <v>14491598.98</v>
      </c>
      <c r="P10" s="50">
        <v>3079531.01</v>
      </c>
      <c r="Q10" s="50">
        <v>0</v>
      </c>
      <c r="R10" s="50">
        <v>0</v>
      </c>
      <c r="S10" s="51">
        <v>17571129.99</v>
      </c>
      <c r="T10" s="51">
        <v>4251469.89</v>
      </c>
      <c r="U10" s="51">
        <v>13319660.1</v>
      </c>
      <c r="V10" s="51">
        <v>0</v>
      </c>
      <c r="W10" s="51">
        <f t="shared" si="0"/>
        <v>13319660.1</v>
      </c>
    </row>
    <row r="11" spans="1:23" s="4" customFormat="1" ht="12.75" outlineLevel="1">
      <c r="A11" s="14"/>
      <c r="B11" s="14"/>
      <c r="C11" s="14"/>
      <c r="D11" s="16" t="s">
        <v>382</v>
      </c>
      <c r="E11" s="14"/>
      <c r="F11" s="14"/>
      <c r="G11" s="14"/>
      <c r="H11" s="70"/>
      <c r="I11" s="35">
        <f>SUBTOTAL(9,I4:I10)</f>
        <v>529748</v>
      </c>
      <c r="J11" s="36"/>
      <c r="K11" s="36"/>
      <c r="L11" s="36">
        <f>SUBTOTAL(9,L4:L10)</f>
        <v>40524.63904799999</v>
      </c>
      <c r="M11" s="36">
        <f>SUBTOTAL(9,M4:M10)</f>
        <v>3223.2322000000004</v>
      </c>
      <c r="N11" s="15"/>
      <c r="O11" s="15">
        <f>SUBTOTAL(9,O4:O10)</f>
        <v>475777272.29</v>
      </c>
      <c r="P11" s="15">
        <f>SUBTOTAL(9,P4:P10)</f>
        <v>101104844.52</v>
      </c>
      <c r="Q11" s="15">
        <f>SUBTOTAL(9,Q4:Q10)</f>
        <v>258644784.57999998</v>
      </c>
      <c r="R11" s="15">
        <f>SUBTOTAL(9,R4:R10)</f>
        <v>30943029.120000005</v>
      </c>
      <c r="S11" s="58"/>
      <c r="T11" s="58">
        <f>SUBTOTAL(9,T4:T10)</f>
        <v>439174818.14</v>
      </c>
      <c r="U11" s="58">
        <f>SUBTOTAL(9,U4:U10)</f>
        <v>427295112.36999995</v>
      </c>
      <c r="V11" s="58">
        <f>SUBTOTAL(9,V4:V10)</f>
        <v>76930363.62</v>
      </c>
      <c r="W11" s="58">
        <f>SUBTOTAL(9,W4:W10)</f>
        <v>504225475.98999995</v>
      </c>
    </row>
    <row r="12" spans="1:23" s="4" customFormat="1" ht="12.75" outlineLevel="2">
      <c r="A12" s="57" t="s">
        <v>79</v>
      </c>
      <c r="B12" s="57" t="s">
        <v>195</v>
      </c>
      <c r="C12" s="57" t="s">
        <v>82</v>
      </c>
      <c r="D12" s="57" t="s">
        <v>83</v>
      </c>
      <c r="E12" s="57" t="s">
        <v>11</v>
      </c>
      <c r="F12" s="57" t="s">
        <v>191</v>
      </c>
      <c r="G12" s="57" t="s">
        <v>104</v>
      </c>
      <c r="H12" s="65">
        <v>0</v>
      </c>
      <c r="I12" s="66">
        <v>5907</v>
      </c>
      <c r="J12" s="67">
        <v>981.357834771811</v>
      </c>
      <c r="K12" s="67">
        <v>208.5430244822247</v>
      </c>
      <c r="L12" s="67"/>
      <c r="M12" s="67"/>
      <c r="N12" s="68">
        <v>0</v>
      </c>
      <c r="O12" s="68">
        <v>5796880.73</v>
      </c>
      <c r="P12" s="68">
        <v>1231863.65</v>
      </c>
      <c r="Q12" s="68">
        <v>0</v>
      </c>
      <c r="R12" s="68">
        <v>0</v>
      </c>
      <c r="S12" s="69">
        <v>7028744.38</v>
      </c>
      <c r="T12" s="69">
        <v>1426551.47</v>
      </c>
      <c r="U12" s="69">
        <v>5602192.91</v>
      </c>
      <c r="V12" s="69">
        <v>0</v>
      </c>
      <c r="W12" s="69">
        <f t="shared" si="0"/>
        <v>5602192.91</v>
      </c>
    </row>
    <row r="13" spans="1:23" s="4" customFormat="1" ht="12.75" outlineLevel="2">
      <c r="A13" s="18" t="s">
        <v>79</v>
      </c>
      <c r="B13" s="18" t="s">
        <v>195</v>
      </c>
      <c r="C13" s="18" t="s">
        <v>82</v>
      </c>
      <c r="D13" s="18" t="s">
        <v>83</v>
      </c>
      <c r="E13" s="18" t="s">
        <v>12</v>
      </c>
      <c r="F13" s="18" t="s">
        <v>125</v>
      </c>
      <c r="G13" s="18" t="s">
        <v>119</v>
      </c>
      <c r="H13" s="49">
        <v>1.1</v>
      </c>
      <c r="I13" s="32">
        <v>141644</v>
      </c>
      <c r="J13" s="33">
        <v>810.1312714269577</v>
      </c>
      <c r="K13" s="33">
        <v>172.1565972437943</v>
      </c>
      <c r="L13" s="33">
        <v>28766.459071880006</v>
      </c>
      <c r="M13" s="33">
        <v>2654.3556999999987</v>
      </c>
      <c r="N13" s="50">
        <v>6336.533755920566</v>
      </c>
      <c r="O13" s="50">
        <v>114750233.81</v>
      </c>
      <c r="P13" s="50">
        <v>24384949.06</v>
      </c>
      <c r="Q13" s="50">
        <v>182279638.95</v>
      </c>
      <c r="R13" s="50">
        <v>25481814.72</v>
      </c>
      <c r="S13" s="51">
        <v>346896636.54</v>
      </c>
      <c r="T13" s="51">
        <v>169361140.47</v>
      </c>
      <c r="U13" s="51">
        <v>177535496.07</v>
      </c>
      <c r="V13" s="51">
        <v>30749974.76</v>
      </c>
      <c r="W13" s="51">
        <f t="shared" si="0"/>
        <v>208285470.82999998</v>
      </c>
    </row>
    <row r="14" spans="1:23" s="4" customFormat="1" ht="12.75" outlineLevel="2">
      <c r="A14" s="18" t="s">
        <v>79</v>
      </c>
      <c r="B14" s="18" t="s">
        <v>195</v>
      </c>
      <c r="C14" s="18" t="s">
        <v>82</v>
      </c>
      <c r="D14" s="18" t="s">
        <v>83</v>
      </c>
      <c r="E14" s="18" t="s">
        <v>13</v>
      </c>
      <c r="F14" s="18" t="s">
        <v>139</v>
      </c>
      <c r="G14" s="18" t="s">
        <v>114</v>
      </c>
      <c r="H14" s="49">
        <v>1.1</v>
      </c>
      <c r="I14" s="32">
        <v>89629</v>
      </c>
      <c r="J14" s="33">
        <v>904.5675364000491</v>
      </c>
      <c r="K14" s="33">
        <v>192.22473507458525</v>
      </c>
      <c r="L14" s="33">
        <v>1904.4162999999996</v>
      </c>
      <c r="M14" s="33">
        <v>27.513199999999998</v>
      </c>
      <c r="N14" s="50">
        <v>6336.533755920566</v>
      </c>
      <c r="O14" s="50">
        <v>81075483.72</v>
      </c>
      <c r="P14" s="50">
        <v>17228910.78</v>
      </c>
      <c r="Q14" s="50">
        <v>12067398.17</v>
      </c>
      <c r="R14" s="50">
        <v>264126.72</v>
      </c>
      <c r="S14" s="51">
        <v>110635919.39</v>
      </c>
      <c r="T14" s="51">
        <v>31540563.33</v>
      </c>
      <c r="U14" s="51">
        <v>79095356.06</v>
      </c>
      <c r="V14" s="51">
        <v>1893845.08</v>
      </c>
      <c r="W14" s="51">
        <f t="shared" si="0"/>
        <v>80989201.14</v>
      </c>
    </row>
    <row r="15" spans="1:23" s="4" customFormat="1" ht="12.75" outlineLevel="2">
      <c r="A15" s="18" t="s">
        <v>79</v>
      </c>
      <c r="B15" s="18" t="s">
        <v>195</v>
      </c>
      <c r="C15" s="18" t="s">
        <v>82</v>
      </c>
      <c r="D15" s="18" t="s">
        <v>83</v>
      </c>
      <c r="E15" s="18" t="s">
        <v>14</v>
      </c>
      <c r="F15" s="18" t="s">
        <v>140</v>
      </c>
      <c r="G15" s="18" t="s">
        <v>118</v>
      </c>
      <c r="H15" s="49">
        <v>1.1</v>
      </c>
      <c r="I15" s="32">
        <v>81557</v>
      </c>
      <c r="J15" s="33">
        <v>924.8876474122393</v>
      </c>
      <c r="K15" s="33">
        <v>196.54285150263007</v>
      </c>
      <c r="L15" s="33">
        <v>2050.1078</v>
      </c>
      <c r="M15" s="33">
        <v>206.9731999999999</v>
      </c>
      <c r="N15" s="50">
        <v>6336.533755920566</v>
      </c>
      <c r="O15" s="50">
        <v>75431061.86</v>
      </c>
      <c r="P15" s="50">
        <v>16029445.34</v>
      </c>
      <c r="Q15" s="50">
        <v>12990577.28</v>
      </c>
      <c r="R15" s="50">
        <v>1986942.72</v>
      </c>
      <c r="S15" s="51">
        <v>106438027.2</v>
      </c>
      <c r="T15" s="51">
        <v>41501767.79</v>
      </c>
      <c r="U15" s="51">
        <v>64936259.41</v>
      </c>
      <c r="V15" s="51">
        <v>627581.55</v>
      </c>
      <c r="W15" s="51">
        <f t="shared" si="0"/>
        <v>65563840.95999999</v>
      </c>
    </row>
    <row r="16" spans="1:23" s="4" customFormat="1" ht="12.75" outlineLevel="2">
      <c r="A16" s="18" t="s">
        <v>79</v>
      </c>
      <c r="B16" s="18" t="s">
        <v>195</v>
      </c>
      <c r="C16" s="18" t="s">
        <v>82</v>
      </c>
      <c r="D16" s="18" t="s">
        <v>83</v>
      </c>
      <c r="E16" s="18" t="s">
        <v>15</v>
      </c>
      <c r="F16" s="18" t="s">
        <v>192</v>
      </c>
      <c r="G16" s="18" t="s">
        <v>110</v>
      </c>
      <c r="H16" s="49">
        <v>1.2</v>
      </c>
      <c r="I16" s="32">
        <v>45897</v>
      </c>
      <c r="J16" s="33">
        <v>1082.3023459049612</v>
      </c>
      <c r="K16" s="33">
        <v>229.9941943917903</v>
      </c>
      <c r="L16" s="33">
        <v>1008.8147</v>
      </c>
      <c r="M16" s="33">
        <v>35.5087</v>
      </c>
      <c r="N16" s="50">
        <v>6912.582279186072</v>
      </c>
      <c r="O16" s="50">
        <v>49674430.77</v>
      </c>
      <c r="P16" s="50">
        <v>10556043.54</v>
      </c>
      <c r="Q16" s="50">
        <v>6973514.62</v>
      </c>
      <c r="R16" s="50">
        <v>340883.52</v>
      </c>
      <c r="S16" s="51">
        <v>67544872.45</v>
      </c>
      <c r="T16" s="51">
        <v>25635178.53</v>
      </c>
      <c r="U16" s="51">
        <v>41909693.92</v>
      </c>
      <c r="V16" s="51">
        <v>0</v>
      </c>
      <c r="W16" s="51">
        <f t="shared" si="0"/>
        <v>41909693.92</v>
      </c>
    </row>
    <row r="17" spans="1:23" s="4" customFormat="1" ht="12.75" outlineLevel="2">
      <c r="A17" s="18" t="s">
        <v>79</v>
      </c>
      <c r="B17" s="18" t="s">
        <v>195</v>
      </c>
      <c r="C17" s="18" t="s">
        <v>82</v>
      </c>
      <c r="D17" s="18" t="s">
        <v>83</v>
      </c>
      <c r="E17" s="18" t="s">
        <v>16</v>
      </c>
      <c r="F17" s="18" t="s">
        <v>141</v>
      </c>
      <c r="G17" s="18" t="s">
        <v>113</v>
      </c>
      <c r="H17" s="49">
        <v>1.25</v>
      </c>
      <c r="I17" s="32">
        <v>32691</v>
      </c>
      <c r="J17" s="33">
        <v>1175.979835734606</v>
      </c>
      <c r="K17" s="33">
        <v>249.90108898473585</v>
      </c>
      <c r="L17" s="33">
        <v>1304.5052999999998</v>
      </c>
      <c r="M17" s="33">
        <v>54.010700000000014</v>
      </c>
      <c r="N17" s="50">
        <v>7200.606540818825</v>
      </c>
      <c r="O17" s="50">
        <v>38443956.81</v>
      </c>
      <c r="P17" s="50">
        <v>8169516.5</v>
      </c>
      <c r="Q17" s="50">
        <v>9393229.4</v>
      </c>
      <c r="R17" s="50">
        <v>518502.72</v>
      </c>
      <c r="S17" s="51">
        <v>56525205.43</v>
      </c>
      <c r="T17" s="51">
        <v>20946416.38</v>
      </c>
      <c r="U17" s="51">
        <v>35578789.05</v>
      </c>
      <c r="V17" s="51">
        <v>2569511</v>
      </c>
      <c r="W17" s="51">
        <f t="shared" si="0"/>
        <v>38148300.05</v>
      </c>
    </row>
    <row r="18" spans="1:23" s="4" customFormat="1" ht="12.75" outlineLevel="2">
      <c r="A18" s="18" t="s">
        <v>79</v>
      </c>
      <c r="B18" s="18" t="s">
        <v>195</v>
      </c>
      <c r="C18" s="18" t="s">
        <v>82</v>
      </c>
      <c r="D18" s="18" t="s">
        <v>83</v>
      </c>
      <c r="E18" s="18" t="s">
        <v>17</v>
      </c>
      <c r="F18" s="18" t="s">
        <v>142</v>
      </c>
      <c r="G18" s="18" t="s">
        <v>115</v>
      </c>
      <c r="H18" s="49">
        <v>1.3</v>
      </c>
      <c r="I18" s="32">
        <v>28654</v>
      </c>
      <c r="J18" s="33">
        <v>1210.3031855936342</v>
      </c>
      <c r="K18" s="33">
        <v>257.19495777203883</v>
      </c>
      <c r="L18" s="33">
        <v>904.6407</v>
      </c>
      <c r="M18" s="33">
        <v>78.87409999999998</v>
      </c>
      <c r="N18" s="50">
        <v>7488.630802451578</v>
      </c>
      <c r="O18" s="50">
        <v>34680027.48</v>
      </c>
      <c r="P18" s="50">
        <v>7369664.32</v>
      </c>
      <c r="Q18" s="50">
        <v>6774520.21</v>
      </c>
      <c r="R18" s="50">
        <v>757191.36</v>
      </c>
      <c r="S18" s="51">
        <v>49581403.37</v>
      </c>
      <c r="T18" s="51">
        <v>22343230.16</v>
      </c>
      <c r="U18" s="51">
        <v>27238173.21</v>
      </c>
      <c r="V18" s="51">
        <v>0</v>
      </c>
      <c r="W18" s="51">
        <f t="shared" si="0"/>
        <v>27238173.21</v>
      </c>
    </row>
    <row r="19" spans="1:23" s="4" customFormat="1" ht="12.75" outlineLevel="2">
      <c r="A19" s="18" t="s">
        <v>79</v>
      </c>
      <c r="B19" s="18" t="s">
        <v>195</v>
      </c>
      <c r="C19" s="18" t="s">
        <v>82</v>
      </c>
      <c r="D19" s="18" t="s">
        <v>83</v>
      </c>
      <c r="E19" s="18" t="s">
        <v>18</v>
      </c>
      <c r="F19" s="18" t="s">
        <v>143</v>
      </c>
      <c r="G19" s="18" t="s">
        <v>114</v>
      </c>
      <c r="H19" s="49">
        <v>1.1</v>
      </c>
      <c r="I19" s="32">
        <v>59324</v>
      </c>
      <c r="J19" s="33">
        <v>981.357834771811</v>
      </c>
      <c r="K19" s="33">
        <v>208.5430244822247</v>
      </c>
      <c r="L19" s="33">
        <v>1598.0054</v>
      </c>
      <c r="M19" s="33">
        <v>41.351199999999984</v>
      </c>
      <c r="N19" s="50">
        <v>6336.533755920566</v>
      </c>
      <c r="O19" s="50">
        <v>58218072.19</v>
      </c>
      <c r="P19" s="50">
        <v>12371606.38</v>
      </c>
      <c r="Q19" s="50">
        <v>10125815.16</v>
      </c>
      <c r="R19" s="50">
        <v>396971.52</v>
      </c>
      <c r="S19" s="51">
        <v>81112465.25</v>
      </c>
      <c r="T19" s="51">
        <v>27816297.52</v>
      </c>
      <c r="U19" s="51">
        <v>53296167.73</v>
      </c>
      <c r="V19" s="51">
        <v>0</v>
      </c>
      <c r="W19" s="51">
        <f t="shared" si="0"/>
        <v>53296167.73</v>
      </c>
    </row>
    <row r="20" spans="1:23" s="4" customFormat="1" ht="12.75" outlineLevel="2">
      <c r="A20" s="18" t="s">
        <v>79</v>
      </c>
      <c r="B20" s="18" t="s">
        <v>195</v>
      </c>
      <c r="C20" s="18" t="s">
        <v>82</v>
      </c>
      <c r="D20" s="18" t="s">
        <v>83</v>
      </c>
      <c r="E20" s="18" t="s">
        <v>19</v>
      </c>
      <c r="F20" s="18" t="s">
        <v>144</v>
      </c>
      <c r="G20" s="18" t="s">
        <v>115</v>
      </c>
      <c r="H20" s="49">
        <v>1.3</v>
      </c>
      <c r="I20" s="32">
        <v>22964</v>
      </c>
      <c r="J20" s="33">
        <v>1254.8577516983105</v>
      </c>
      <c r="K20" s="33">
        <v>266.66300644487023</v>
      </c>
      <c r="L20" s="33">
        <v>598.1741000000001</v>
      </c>
      <c r="M20" s="33">
        <v>19.571500000000004</v>
      </c>
      <c r="N20" s="50">
        <v>7488.630802451578</v>
      </c>
      <c r="O20" s="50">
        <v>28816553.41</v>
      </c>
      <c r="P20" s="50">
        <v>6123649.28</v>
      </c>
      <c r="Q20" s="50">
        <v>4479504.99</v>
      </c>
      <c r="R20" s="50">
        <v>187886.4</v>
      </c>
      <c r="S20" s="51">
        <v>39607594.08</v>
      </c>
      <c r="T20" s="51">
        <v>15726235.92</v>
      </c>
      <c r="U20" s="51">
        <v>23881358.16</v>
      </c>
      <c r="V20" s="51">
        <v>0</v>
      </c>
      <c r="W20" s="51">
        <f t="shared" si="0"/>
        <v>23881358.16</v>
      </c>
    </row>
    <row r="21" spans="1:35" s="4" customFormat="1" ht="12.75" outlineLevel="1">
      <c r="A21" s="14"/>
      <c r="B21" s="14"/>
      <c r="C21" s="14"/>
      <c r="D21" s="16" t="s">
        <v>383</v>
      </c>
      <c r="E21" s="14"/>
      <c r="F21" s="14"/>
      <c r="G21" s="14"/>
      <c r="H21" s="70"/>
      <c r="I21" s="35">
        <f>SUBTOTAL(9,I12:I20)</f>
        <v>508267</v>
      </c>
      <c r="J21" s="36"/>
      <c r="K21" s="36"/>
      <c r="L21" s="36">
        <f>SUBTOTAL(9,L12:L20)</f>
        <v>38135.12337188001</v>
      </c>
      <c r="M21" s="36">
        <f>SUBTOTAL(9,M12:M20)</f>
        <v>3118.1582999999982</v>
      </c>
      <c r="N21" s="15"/>
      <c r="O21" s="15">
        <f>SUBTOTAL(9,O12:O20)</f>
        <v>486886700.78000003</v>
      </c>
      <c r="P21" s="15">
        <f>SUBTOTAL(9,P12:P20)</f>
        <v>103465648.85</v>
      </c>
      <c r="Q21" s="15">
        <f>SUBTOTAL(9,Q12:Q20)</f>
        <v>245084198.78</v>
      </c>
      <c r="R21" s="15">
        <f>SUBTOTAL(9,R12:R20)</f>
        <v>29934319.679999992</v>
      </c>
      <c r="S21" s="58"/>
      <c r="T21" s="58">
        <f>SUBTOTAL(9,T12:T20)</f>
        <v>356297381.57</v>
      </c>
      <c r="U21" s="58">
        <f>SUBTOTAL(9,U12:U20)</f>
        <v>509073486.52000004</v>
      </c>
      <c r="V21" s="58">
        <f>SUBTOTAL(9,V12:V20)</f>
        <v>35840912.39</v>
      </c>
      <c r="W21" s="58">
        <f>SUBTOTAL(9,W12:W20)</f>
        <v>544914398.91</v>
      </c>
      <c r="X21" s="113" t="s">
        <v>506</v>
      </c>
      <c r="Y21" s="113" t="s">
        <v>507</v>
      </c>
      <c r="Z21" s="113" t="s">
        <v>508</v>
      </c>
      <c r="AA21" s="113" t="s">
        <v>509</v>
      </c>
      <c r="AB21" s="116" t="s">
        <v>510</v>
      </c>
      <c r="AC21" s="116" t="s">
        <v>511</v>
      </c>
      <c r="AD21" s="116" t="s">
        <v>512</v>
      </c>
      <c r="AE21" s="116" t="s">
        <v>513</v>
      </c>
      <c r="AF21" s="116" t="s">
        <v>514</v>
      </c>
      <c r="AG21" s="116" t="s">
        <v>515</v>
      </c>
      <c r="AH21" s="116" t="s">
        <v>516</v>
      </c>
      <c r="AI21" s="116" t="s">
        <v>517</v>
      </c>
    </row>
    <row r="22" spans="1:35" s="4" customFormat="1" ht="12.75" outlineLevel="2">
      <c r="A22" s="57" t="s">
        <v>79</v>
      </c>
      <c r="B22" s="57" t="s">
        <v>195</v>
      </c>
      <c r="C22" s="57" t="s">
        <v>84</v>
      </c>
      <c r="D22" s="57" t="s">
        <v>85</v>
      </c>
      <c r="E22" s="57" t="s">
        <v>20</v>
      </c>
      <c r="F22" s="57" t="s">
        <v>122</v>
      </c>
      <c r="G22" s="57" t="s">
        <v>120</v>
      </c>
      <c r="H22" s="65">
        <v>1.1</v>
      </c>
      <c r="I22" s="66">
        <v>116276</v>
      </c>
      <c r="J22" s="67">
        <v>849.2002645429839</v>
      </c>
      <c r="K22" s="67">
        <v>180.45893683993256</v>
      </c>
      <c r="L22" s="67">
        <v>31819.748744719996</v>
      </c>
      <c r="M22" s="67">
        <v>2803.5219999999986</v>
      </c>
      <c r="N22" s="68">
        <v>6336.533755920566</v>
      </c>
      <c r="O22" s="68">
        <v>98741609.96</v>
      </c>
      <c r="P22" s="68">
        <v>20983043.34</v>
      </c>
      <c r="Q22" s="68">
        <v>201626912.03</v>
      </c>
      <c r="R22" s="68">
        <v>26913811.2</v>
      </c>
      <c r="S22" s="69">
        <v>348265376.53</v>
      </c>
      <c r="T22" s="69">
        <v>224050490.62</v>
      </c>
      <c r="U22" s="69">
        <v>124214885.91</v>
      </c>
      <c r="V22" s="69">
        <v>43690924.25</v>
      </c>
      <c r="W22" s="69">
        <f t="shared" si="0"/>
        <v>167905810.16</v>
      </c>
      <c r="X22" s="51">
        <f>X39/AA39*AA22</f>
        <v>94512889.9034148</v>
      </c>
      <c r="Y22" s="51">
        <f>$Y$39/$AA$39*AA22</f>
        <v>20084421.00552163</v>
      </c>
      <c r="Z22" s="50">
        <f>$Z$39/$AA$39*AA22</f>
        <v>66623758.72106357</v>
      </c>
      <c r="AA22" s="50">
        <v>181221069.63</v>
      </c>
      <c r="AB22" s="118">
        <v>116276</v>
      </c>
      <c r="AC22" s="49">
        <f>X22/AB22</f>
        <v>812.8323119424026</v>
      </c>
      <c r="AD22" s="49">
        <f>Y22/AB22</f>
        <v>172.7305807348174</v>
      </c>
      <c r="AE22" s="49">
        <f>Z22/AB22</f>
        <v>572.9794516586704</v>
      </c>
      <c r="AF22" s="50">
        <f>SUM(AC22:AE22)</f>
        <v>1558.5423443358904</v>
      </c>
      <c r="AG22" s="50">
        <v>31819.748744719996</v>
      </c>
      <c r="AH22" s="50">
        <v>2803.5219999999986</v>
      </c>
      <c r="AI22" s="50">
        <f>SUM(AG22:AH22)</f>
        <v>34623.270744719994</v>
      </c>
    </row>
    <row r="23" spans="1:35" s="4" customFormat="1" ht="12.75" outlineLevel="2">
      <c r="A23" s="18" t="s">
        <v>79</v>
      </c>
      <c r="B23" s="18" t="s">
        <v>195</v>
      </c>
      <c r="C23" s="18" t="s">
        <v>84</v>
      </c>
      <c r="D23" s="18" t="s">
        <v>85</v>
      </c>
      <c r="E23" s="18" t="s">
        <v>21</v>
      </c>
      <c r="F23" s="18" t="s">
        <v>126</v>
      </c>
      <c r="G23" s="18" t="s">
        <v>106</v>
      </c>
      <c r="H23" s="49">
        <v>1.15</v>
      </c>
      <c r="I23" s="32">
        <v>59735</v>
      </c>
      <c r="J23" s="33">
        <v>1007.149417259563</v>
      </c>
      <c r="K23" s="33">
        <v>214.02385351971208</v>
      </c>
      <c r="L23" s="33">
        <v>9248.581500000002</v>
      </c>
      <c r="M23" s="33">
        <v>297.0622</v>
      </c>
      <c r="N23" s="50">
        <v>6624.558017553319</v>
      </c>
      <c r="O23" s="50">
        <v>60162070.44</v>
      </c>
      <c r="P23" s="50">
        <v>12784714.89</v>
      </c>
      <c r="Q23" s="50">
        <v>61267764.73</v>
      </c>
      <c r="R23" s="50">
        <v>2851797.12</v>
      </c>
      <c r="S23" s="51">
        <v>137066347.18</v>
      </c>
      <c r="T23" s="51">
        <v>103023043.6</v>
      </c>
      <c r="U23" s="51">
        <v>34043303.58</v>
      </c>
      <c r="V23" s="51">
        <v>17004991.15</v>
      </c>
      <c r="W23" s="51">
        <f t="shared" si="0"/>
        <v>51048294.73</v>
      </c>
      <c r="X23" s="51">
        <f>$X$39/$AA$39*AA23</f>
        <v>28734692.715562753</v>
      </c>
      <c r="Y23" s="51">
        <f aca="true" t="shared" si="1" ref="Y23:Y37">$Y$39/$AA$39*AA23</f>
        <v>6106253.512652418</v>
      </c>
      <c r="Z23" s="50">
        <f aca="true" t="shared" si="2" ref="Z23:Z37">$Z$39/$AA$39*AA23</f>
        <v>20255578.221784826</v>
      </c>
      <c r="AA23" s="50">
        <v>55096524.449999996</v>
      </c>
      <c r="AB23" s="118">
        <v>59735</v>
      </c>
      <c r="AC23" s="49">
        <f aca="true" t="shared" si="3" ref="AC23:AC38">X23/AB23</f>
        <v>481.03612146250526</v>
      </c>
      <c r="AD23" s="49">
        <f aca="true" t="shared" si="4" ref="AD23:AD38">Y23/AB23</f>
        <v>102.22237402950394</v>
      </c>
      <c r="AE23" s="49">
        <f aca="true" t="shared" si="5" ref="AE23:AE38">Z23/AB23</f>
        <v>339.0906206040818</v>
      </c>
      <c r="AF23" s="50">
        <f aca="true" t="shared" si="6" ref="AF23:AF38">SUM(AC23:AE23)</f>
        <v>922.3491160960909</v>
      </c>
      <c r="AG23" s="50">
        <v>9248.581500000002</v>
      </c>
      <c r="AH23" s="50">
        <v>297.0622</v>
      </c>
      <c r="AI23" s="50">
        <f aca="true" t="shared" si="7" ref="AI23:AI38">SUM(AG23:AH23)</f>
        <v>9545.643700000002</v>
      </c>
    </row>
    <row r="24" spans="1:35" s="4" customFormat="1" ht="12.75" outlineLevel="2">
      <c r="A24" s="18" t="s">
        <v>79</v>
      </c>
      <c r="B24" s="18" t="s">
        <v>195</v>
      </c>
      <c r="C24" s="18" t="s">
        <v>84</v>
      </c>
      <c r="D24" s="18" t="s">
        <v>85</v>
      </c>
      <c r="E24" s="18" t="s">
        <v>22</v>
      </c>
      <c r="F24" s="18" t="s">
        <v>145</v>
      </c>
      <c r="G24" s="18" t="s">
        <v>115</v>
      </c>
      <c r="H24" s="49">
        <v>1.3</v>
      </c>
      <c r="I24" s="32">
        <v>29179</v>
      </c>
      <c r="J24" s="33">
        <v>1207.0678720997978</v>
      </c>
      <c r="K24" s="33">
        <v>256.5074385688337</v>
      </c>
      <c r="L24" s="33">
        <v>1249.4684999999997</v>
      </c>
      <c r="M24" s="33">
        <v>33.7084</v>
      </c>
      <c r="N24" s="50">
        <v>7488.630802451578</v>
      </c>
      <c r="O24" s="50">
        <v>35221033.44</v>
      </c>
      <c r="P24" s="50">
        <v>7484630.55</v>
      </c>
      <c r="Q24" s="50">
        <v>9356808.3</v>
      </c>
      <c r="R24" s="50">
        <v>323600.64</v>
      </c>
      <c r="S24" s="51">
        <v>52386072.93</v>
      </c>
      <c r="T24" s="51">
        <v>31704119.99</v>
      </c>
      <c r="U24" s="51">
        <v>20681952.94</v>
      </c>
      <c r="V24" s="51">
        <v>0</v>
      </c>
      <c r="W24" s="51">
        <f t="shared" si="0"/>
        <v>20681952.94</v>
      </c>
      <c r="X24" s="51">
        <f>$X$39/$AA$39*AA24</f>
        <v>10786334.862699851</v>
      </c>
      <c r="Y24" s="51">
        <f t="shared" si="1"/>
        <v>2292145.449265031</v>
      </c>
      <c r="Z24" s="50">
        <f t="shared" si="2"/>
        <v>7603472.628035119</v>
      </c>
      <c r="AA24" s="50">
        <v>20681952.94</v>
      </c>
      <c r="AB24" s="118">
        <v>29179</v>
      </c>
      <c r="AC24" s="71">
        <f t="shared" si="3"/>
        <v>369.66088154836876</v>
      </c>
      <c r="AD24" s="71">
        <f t="shared" si="4"/>
        <v>78.55462658984308</v>
      </c>
      <c r="AE24" s="49">
        <f t="shared" si="5"/>
        <v>260.58030186213097</v>
      </c>
      <c r="AF24" s="59">
        <f t="shared" si="6"/>
        <v>708.7958100003427</v>
      </c>
      <c r="AG24" s="50">
        <v>1249.4684999999997</v>
      </c>
      <c r="AH24" s="50">
        <v>33.7084</v>
      </c>
      <c r="AI24" s="50">
        <f t="shared" si="7"/>
        <v>1283.1768999999997</v>
      </c>
    </row>
    <row r="25" spans="1:35" s="4" customFormat="1" ht="12.75" outlineLevel="2">
      <c r="A25" s="18" t="s">
        <v>79</v>
      </c>
      <c r="B25" s="18" t="s">
        <v>195</v>
      </c>
      <c r="C25" s="18" t="s">
        <v>84</v>
      </c>
      <c r="D25" s="18" t="s">
        <v>85</v>
      </c>
      <c r="E25" s="18" t="s">
        <v>23</v>
      </c>
      <c r="F25" s="18" t="s">
        <v>278</v>
      </c>
      <c r="G25" s="18" t="s">
        <v>115</v>
      </c>
      <c r="H25" s="49">
        <v>1.3</v>
      </c>
      <c r="I25" s="32">
        <v>25174</v>
      </c>
      <c r="J25" s="33">
        <v>1235.160517200286</v>
      </c>
      <c r="K25" s="33">
        <v>262.4772543100024</v>
      </c>
      <c r="L25" s="33">
        <v>1297.2303</v>
      </c>
      <c r="M25" s="33">
        <v>111.72970000000001</v>
      </c>
      <c r="N25" s="50">
        <v>7488.630802451578</v>
      </c>
      <c r="O25" s="50">
        <v>31093930.86</v>
      </c>
      <c r="P25" s="50">
        <v>6607602.4</v>
      </c>
      <c r="Q25" s="50">
        <v>9714478.78</v>
      </c>
      <c r="R25" s="50">
        <v>1072605.12</v>
      </c>
      <c r="S25" s="51">
        <v>48488617.16</v>
      </c>
      <c r="T25" s="51">
        <v>26586557.27</v>
      </c>
      <c r="U25" s="51">
        <v>21902059.89</v>
      </c>
      <c r="V25" s="51">
        <v>0</v>
      </c>
      <c r="W25" s="51">
        <f t="shared" si="0"/>
        <v>21902059.89</v>
      </c>
      <c r="X25" s="51">
        <f aca="true" t="shared" si="8" ref="X25:X37">$X$39/$AA$39*AA25</f>
        <v>11422661.720670518</v>
      </c>
      <c r="Y25" s="51">
        <f t="shared" si="1"/>
        <v>2427367.814443623</v>
      </c>
      <c r="Z25" s="50">
        <f t="shared" si="2"/>
        <v>8052030.35488586</v>
      </c>
      <c r="AA25" s="50">
        <v>21902059.89</v>
      </c>
      <c r="AB25" s="118">
        <v>25174</v>
      </c>
      <c r="AC25" s="49">
        <f t="shared" si="3"/>
        <v>453.74838010131555</v>
      </c>
      <c r="AD25" s="49">
        <f t="shared" si="4"/>
        <v>96.42360429187349</v>
      </c>
      <c r="AE25" s="49">
        <f t="shared" si="5"/>
        <v>319.85502323372765</v>
      </c>
      <c r="AF25" s="50">
        <f t="shared" si="6"/>
        <v>870.0270076269167</v>
      </c>
      <c r="AG25" s="50">
        <v>1297.2303</v>
      </c>
      <c r="AH25" s="50">
        <v>111.72970000000001</v>
      </c>
      <c r="AI25" s="50">
        <f t="shared" si="7"/>
        <v>1408.96</v>
      </c>
    </row>
    <row r="26" spans="1:35" s="4" customFormat="1" ht="12.75" outlineLevel="2">
      <c r="A26" s="18" t="s">
        <v>79</v>
      </c>
      <c r="B26" s="18" t="s">
        <v>195</v>
      </c>
      <c r="C26" s="18" t="s">
        <v>84</v>
      </c>
      <c r="D26" s="18" t="s">
        <v>85</v>
      </c>
      <c r="E26" s="18" t="s">
        <v>24</v>
      </c>
      <c r="F26" s="18" t="s">
        <v>146</v>
      </c>
      <c r="G26" s="18" t="s">
        <v>112</v>
      </c>
      <c r="H26" s="49">
        <v>1.35</v>
      </c>
      <c r="I26" s="32">
        <v>19757</v>
      </c>
      <c r="J26" s="33">
        <v>1289.4673913043478</v>
      </c>
      <c r="K26" s="33">
        <v>274.0177132155692</v>
      </c>
      <c r="L26" s="33">
        <v>932.4713999999997</v>
      </c>
      <c r="M26" s="33">
        <v>30.2078</v>
      </c>
      <c r="N26" s="50">
        <v>7776.655064084332</v>
      </c>
      <c r="O26" s="50">
        <v>25476007.25</v>
      </c>
      <c r="P26" s="50">
        <v>5413767.96</v>
      </c>
      <c r="Q26" s="50">
        <v>7251508.43</v>
      </c>
      <c r="R26" s="50">
        <v>289994.88</v>
      </c>
      <c r="S26" s="51">
        <v>38431278.52</v>
      </c>
      <c r="T26" s="51">
        <v>18656317.47</v>
      </c>
      <c r="U26" s="51">
        <v>19774961.05</v>
      </c>
      <c r="V26" s="51">
        <v>0</v>
      </c>
      <c r="W26" s="51">
        <f t="shared" si="0"/>
        <v>19774961.05</v>
      </c>
      <c r="X26" s="51">
        <f t="shared" si="8"/>
        <v>10313308.051756289</v>
      </c>
      <c r="Y26" s="51">
        <f t="shared" si="1"/>
        <v>2191625.090321414</v>
      </c>
      <c r="Z26" s="50">
        <f t="shared" si="2"/>
        <v>7270027.907922298</v>
      </c>
      <c r="AA26" s="50">
        <v>19774961.05</v>
      </c>
      <c r="AB26" s="118">
        <v>19757</v>
      </c>
      <c r="AC26" s="49">
        <f t="shared" si="3"/>
        <v>522.007797325317</v>
      </c>
      <c r="AD26" s="49">
        <f t="shared" si="4"/>
        <v>110.92904238099986</v>
      </c>
      <c r="AE26" s="49">
        <f t="shared" si="5"/>
        <v>367.97225833488375</v>
      </c>
      <c r="AF26" s="50">
        <f t="shared" si="6"/>
        <v>1000.9090980412007</v>
      </c>
      <c r="AG26" s="50">
        <v>932.4713999999997</v>
      </c>
      <c r="AH26" s="50">
        <v>30.2078</v>
      </c>
      <c r="AI26" s="50">
        <f t="shared" si="7"/>
        <v>962.6791999999997</v>
      </c>
    </row>
    <row r="27" spans="1:35" s="4" customFormat="1" ht="12.75" outlineLevel="2">
      <c r="A27" s="18" t="s">
        <v>79</v>
      </c>
      <c r="B27" s="18" t="s">
        <v>195</v>
      </c>
      <c r="C27" s="18" t="s">
        <v>84</v>
      </c>
      <c r="D27" s="18" t="s">
        <v>85</v>
      </c>
      <c r="E27" s="18" t="s">
        <v>25</v>
      </c>
      <c r="F27" s="18" t="s">
        <v>147</v>
      </c>
      <c r="G27" s="18" t="s">
        <v>112</v>
      </c>
      <c r="H27" s="49">
        <v>1.35</v>
      </c>
      <c r="I27" s="32">
        <v>17947</v>
      </c>
      <c r="J27" s="33">
        <v>1300.73940937204</v>
      </c>
      <c r="K27" s="33">
        <v>276.4130684794116</v>
      </c>
      <c r="L27" s="33">
        <v>528.26</v>
      </c>
      <c r="M27" s="33">
        <v>29.89379999999999</v>
      </c>
      <c r="N27" s="50">
        <v>7776.655064084332</v>
      </c>
      <c r="O27" s="50">
        <v>23344370.18</v>
      </c>
      <c r="P27" s="50">
        <v>4960785.34</v>
      </c>
      <c r="Q27" s="50">
        <v>4108095.8</v>
      </c>
      <c r="R27" s="50">
        <v>286980.48</v>
      </c>
      <c r="S27" s="51">
        <v>32700231.8</v>
      </c>
      <c r="T27" s="51">
        <v>23940377.33</v>
      </c>
      <c r="U27" s="51">
        <v>8759854.47</v>
      </c>
      <c r="V27" s="51">
        <v>2696432.96</v>
      </c>
      <c r="W27" s="51">
        <f t="shared" si="0"/>
        <v>11456287.43</v>
      </c>
      <c r="X27" s="51">
        <f t="shared" si="8"/>
        <v>7278673.832050055</v>
      </c>
      <c r="Y27" s="51">
        <f t="shared" si="1"/>
        <v>1546751.451089476</v>
      </c>
      <c r="Z27" s="50">
        <f t="shared" si="2"/>
        <v>5130862.146860469</v>
      </c>
      <c r="AA27" s="50">
        <v>13956287.43</v>
      </c>
      <c r="AB27" s="118">
        <v>17947</v>
      </c>
      <c r="AC27" s="49">
        <f t="shared" si="3"/>
        <v>405.56493185769517</v>
      </c>
      <c r="AD27" s="49">
        <f t="shared" si="4"/>
        <v>86.18440135340035</v>
      </c>
      <c r="AE27" s="49">
        <f t="shared" si="5"/>
        <v>285.8896833376313</v>
      </c>
      <c r="AF27" s="50">
        <f t="shared" si="6"/>
        <v>777.6390165487269</v>
      </c>
      <c r="AG27" s="50">
        <v>528.26</v>
      </c>
      <c r="AH27" s="50">
        <v>29.89379999999999</v>
      </c>
      <c r="AI27" s="50">
        <f t="shared" si="7"/>
        <v>558.1537999999999</v>
      </c>
    </row>
    <row r="28" spans="1:35" s="4" customFormat="1" ht="12.75" outlineLevel="2">
      <c r="A28" s="18" t="s">
        <v>79</v>
      </c>
      <c r="B28" s="18" t="s">
        <v>195</v>
      </c>
      <c r="C28" s="18" t="s">
        <v>84</v>
      </c>
      <c r="D28" s="18" t="s">
        <v>85</v>
      </c>
      <c r="E28" s="18" t="s">
        <v>26</v>
      </c>
      <c r="F28" s="18" t="s">
        <v>148</v>
      </c>
      <c r="G28" s="18" t="s">
        <v>116</v>
      </c>
      <c r="H28" s="49">
        <v>1.15</v>
      </c>
      <c r="I28" s="32">
        <v>54178</v>
      </c>
      <c r="J28" s="33">
        <v>1034.9546123887926</v>
      </c>
      <c r="K28" s="33">
        <v>219.932584628447</v>
      </c>
      <c r="L28" s="33">
        <v>1742.5588000000002</v>
      </c>
      <c r="M28" s="33">
        <v>245.14370000000005</v>
      </c>
      <c r="N28" s="50">
        <v>6624.558017553319</v>
      </c>
      <c r="O28" s="50">
        <v>56071770.99</v>
      </c>
      <c r="P28" s="50">
        <v>11915507.57</v>
      </c>
      <c r="Q28" s="50">
        <v>11543681.87</v>
      </c>
      <c r="R28" s="50">
        <v>2353379.52</v>
      </c>
      <c r="S28" s="51">
        <v>81884339.95</v>
      </c>
      <c r="T28" s="51">
        <v>41845948.3</v>
      </c>
      <c r="U28" s="51">
        <v>40038391.65</v>
      </c>
      <c r="V28" s="51">
        <v>747742.96</v>
      </c>
      <c r="W28" s="51">
        <f t="shared" si="0"/>
        <v>40786134.61</v>
      </c>
      <c r="X28" s="51">
        <f t="shared" si="8"/>
        <v>21271342.55333104</v>
      </c>
      <c r="Y28" s="51">
        <f t="shared" si="1"/>
        <v>4520257.497473179</v>
      </c>
      <c r="Z28" s="50">
        <f t="shared" si="2"/>
        <v>14994534.559195781</v>
      </c>
      <c r="AA28" s="50">
        <v>40786134.61</v>
      </c>
      <c r="AB28" s="118">
        <v>54178</v>
      </c>
      <c r="AC28" s="49">
        <f t="shared" si="3"/>
        <v>392.61956058420463</v>
      </c>
      <c r="AD28" s="49">
        <f t="shared" si="4"/>
        <v>83.43345080056811</v>
      </c>
      <c r="AE28" s="49">
        <f t="shared" si="5"/>
        <v>276.76426887658795</v>
      </c>
      <c r="AF28" s="50">
        <f t="shared" si="6"/>
        <v>752.8172802613607</v>
      </c>
      <c r="AG28" s="50">
        <v>1742.5588000000002</v>
      </c>
      <c r="AH28" s="50">
        <v>245.14370000000005</v>
      </c>
      <c r="AI28" s="50">
        <f t="shared" si="7"/>
        <v>1987.7025000000003</v>
      </c>
    </row>
    <row r="29" spans="1:35" s="4" customFormat="1" ht="12.75" outlineLevel="2">
      <c r="A29" s="18" t="s">
        <v>79</v>
      </c>
      <c r="B29" s="18" t="s">
        <v>195</v>
      </c>
      <c r="C29" s="18" t="s">
        <v>84</v>
      </c>
      <c r="D29" s="18" t="s">
        <v>85</v>
      </c>
      <c r="E29" s="18" t="s">
        <v>27</v>
      </c>
      <c r="F29" s="18" t="s">
        <v>149</v>
      </c>
      <c r="G29" s="18" t="s">
        <v>115</v>
      </c>
      <c r="H29" s="49">
        <v>1.3</v>
      </c>
      <c r="I29" s="32">
        <v>22989</v>
      </c>
      <c r="J29" s="33">
        <v>1254.6137544042804</v>
      </c>
      <c r="K29" s="33">
        <v>266.6111562051416</v>
      </c>
      <c r="L29" s="33">
        <v>916.2345</v>
      </c>
      <c r="M29" s="33">
        <v>43.0035</v>
      </c>
      <c r="N29" s="50">
        <v>7488.630802451578</v>
      </c>
      <c r="O29" s="50">
        <v>28842315.6</v>
      </c>
      <c r="P29" s="50">
        <v>6129123.87</v>
      </c>
      <c r="Q29" s="50">
        <v>6861341.9</v>
      </c>
      <c r="R29" s="50">
        <v>412833.6</v>
      </c>
      <c r="S29" s="51">
        <v>42245614.97</v>
      </c>
      <c r="T29" s="51">
        <v>22545151.56</v>
      </c>
      <c r="U29" s="51">
        <v>19700463.41</v>
      </c>
      <c r="V29" s="51">
        <v>1945393.31</v>
      </c>
      <c r="W29" s="51">
        <f t="shared" si="0"/>
        <v>21645856.72</v>
      </c>
      <c r="X29" s="51">
        <f t="shared" si="8"/>
        <v>11810576.812706048</v>
      </c>
      <c r="Y29" s="51">
        <f t="shared" si="1"/>
        <v>2509801.5441793147</v>
      </c>
      <c r="Z29" s="50">
        <f t="shared" si="2"/>
        <v>8325478.363114636</v>
      </c>
      <c r="AA29" s="50">
        <v>22645856.72</v>
      </c>
      <c r="AB29" s="118">
        <v>22989</v>
      </c>
      <c r="AC29" s="49">
        <f t="shared" si="3"/>
        <v>513.7490457482295</v>
      </c>
      <c r="AD29" s="49">
        <f t="shared" si="4"/>
        <v>109.17401993037168</v>
      </c>
      <c r="AE29" s="49">
        <f t="shared" si="5"/>
        <v>362.15052255925167</v>
      </c>
      <c r="AF29" s="50">
        <f t="shared" si="6"/>
        <v>985.0735882378528</v>
      </c>
      <c r="AG29" s="50">
        <v>916.2345</v>
      </c>
      <c r="AH29" s="50">
        <v>43.0035</v>
      </c>
      <c r="AI29" s="50">
        <f t="shared" si="7"/>
        <v>959.238</v>
      </c>
    </row>
    <row r="30" spans="1:35" s="4" customFormat="1" ht="12.75" outlineLevel="2">
      <c r="A30" s="18" t="s">
        <v>79</v>
      </c>
      <c r="B30" s="18" t="s">
        <v>195</v>
      </c>
      <c r="C30" s="18" t="s">
        <v>84</v>
      </c>
      <c r="D30" s="18" t="s">
        <v>85</v>
      </c>
      <c r="E30" s="18" t="s">
        <v>28</v>
      </c>
      <c r="F30" s="18" t="s">
        <v>150</v>
      </c>
      <c r="G30" s="18" t="s">
        <v>115</v>
      </c>
      <c r="H30" s="49">
        <v>1.3</v>
      </c>
      <c r="I30" s="32">
        <v>26430</v>
      </c>
      <c r="J30" s="33">
        <v>1225.434097616345</v>
      </c>
      <c r="K30" s="33">
        <v>260.41034581914494</v>
      </c>
      <c r="L30" s="33">
        <v>1194.8177</v>
      </c>
      <c r="M30" s="33">
        <v>37.25269999999998</v>
      </c>
      <c r="N30" s="50">
        <v>7488.630802451578</v>
      </c>
      <c r="O30" s="50">
        <v>32388223.2</v>
      </c>
      <c r="P30" s="50">
        <v>6882645.44</v>
      </c>
      <c r="Q30" s="50">
        <v>8947548.63</v>
      </c>
      <c r="R30" s="50">
        <v>357625.92</v>
      </c>
      <c r="S30" s="51">
        <v>48576043.19</v>
      </c>
      <c r="T30" s="51">
        <v>23260737.88</v>
      </c>
      <c r="U30" s="51">
        <v>25315305.31</v>
      </c>
      <c r="V30" s="51">
        <v>0</v>
      </c>
      <c r="W30" s="51">
        <f t="shared" si="0"/>
        <v>25315305.31</v>
      </c>
      <c r="X30" s="51">
        <f t="shared" si="8"/>
        <v>13202784.138292486</v>
      </c>
      <c r="Y30" s="51">
        <f t="shared" si="1"/>
        <v>2805651.962917162</v>
      </c>
      <c r="Z30" s="50">
        <f t="shared" si="2"/>
        <v>9306869.20879035</v>
      </c>
      <c r="AA30" s="50">
        <v>25315305.31</v>
      </c>
      <c r="AB30" s="118">
        <v>26430</v>
      </c>
      <c r="AC30" s="49">
        <f t="shared" si="3"/>
        <v>499.537803189273</v>
      </c>
      <c r="AD30" s="49">
        <f t="shared" si="4"/>
        <v>106.15406594465237</v>
      </c>
      <c r="AE30" s="49">
        <f t="shared" si="5"/>
        <v>352.13277369619186</v>
      </c>
      <c r="AF30" s="50">
        <f t="shared" si="6"/>
        <v>957.8246428301172</v>
      </c>
      <c r="AG30" s="50">
        <v>1194.8177</v>
      </c>
      <c r="AH30" s="50">
        <v>37.25269999999998</v>
      </c>
      <c r="AI30" s="50">
        <f t="shared" si="7"/>
        <v>1232.0704</v>
      </c>
    </row>
    <row r="31" spans="1:35" s="4" customFormat="1" ht="12.75" outlineLevel="2">
      <c r="A31" s="18" t="s">
        <v>79</v>
      </c>
      <c r="B31" s="18" t="s">
        <v>195</v>
      </c>
      <c r="C31" s="18" t="s">
        <v>84</v>
      </c>
      <c r="D31" s="18" t="s">
        <v>85</v>
      </c>
      <c r="E31" s="18" t="s">
        <v>29</v>
      </c>
      <c r="F31" s="18" t="s">
        <v>151</v>
      </c>
      <c r="G31" s="18" t="s">
        <v>115</v>
      </c>
      <c r="H31" s="49">
        <v>1.3</v>
      </c>
      <c r="I31" s="32">
        <v>21603</v>
      </c>
      <c r="J31" s="33">
        <v>1268.9931898347452</v>
      </c>
      <c r="K31" s="33">
        <v>269.66685182613526</v>
      </c>
      <c r="L31" s="33">
        <v>1379.1925</v>
      </c>
      <c r="M31" s="33">
        <v>58.0114</v>
      </c>
      <c r="N31" s="50">
        <v>7488.630802451578</v>
      </c>
      <c r="O31" s="50">
        <v>27414059.88</v>
      </c>
      <c r="P31" s="50">
        <v>5825613</v>
      </c>
      <c r="Q31" s="50">
        <v>10328263.44</v>
      </c>
      <c r="R31" s="50">
        <v>556909.44</v>
      </c>
      <c r="S31" s="51">
        <v>44124845.76</v>
      </c>
      <c r="T31" s="51">
        <v>25439813.15</v>
      </c>
      <c r="U31" s="51">
        <v>18685032.61</v>
      </c>
      <c r="V31" s="51">
        <v>0</v>
      </c>
      <c r="W31" s="51">
        <f t="shared" si="0"/>
        <v>18685032.61</v>
      </c>
      <c r="X31" s="51">
        <f t="shared" si="8"/>
        <v>9744873.670132555</v>
      </c>
      <c r="Y31" s="51">
        <f t="shared" si="1"/>
        <v>2070830.1866187402</v>
      </c>
      <c r="Z31" s="50">
        <f t="shared" si="2"/>
        <v>6869328.753248705</v>
      </c>
      <c r="AA31" s="50">
        <v>18685032.61</v>
      </c>
      <c r="AB31" s="118">
        <v>21603</v>
      </c>
      <c r="AC31" s="49">
        <f t="shared" si="3"/>
        <v>451.08890756527126</v>
      </c>
      <c r="AD31" s="49">
        <f t="shared" si="4"/>
        <v>95.85845422481786</v>
      </c>
      <c r="AE31" s="49">
        <f t="shared" si="5"/>
        <v>317.9803153843774</v>
      </c>
      <c r="AF31" s="50">
        <f t="shared" si="6"/>
        <v>864.9276771744665</v>
      </c>
      <c r="AG31" s="50">
        <v>1379.1925</v>
      </c>
      <c r="AH31" s="50">
        <v>58.0114</v>
      </c>
      <c r="AI31" s="50">
        <f t="shared" si="7"/>
        <v>1437.2039000000002</v>
      </c>
    </row>
    <row r="32" spans="1:35" s="4" customFormat="1" ht="12.75" outlineLevel="2">
      <c r="A32" s="18" t="s">
        <v>79</v>
      </c>
      <c r="B32" s="18" t="s">
        <v>195</v>
      </c>
      <c r="C32" s="18" t="s">
        <v>84</v>
      </c>
      <c r="D32" s="18" t="s">
        <v>85</v>
      </c>
      <c r="E32" s="18" t="s">
        <v>30</v>
      </c>
      <c r="F32" s="18" t="s">
        <v>152</v>
      </c>
      <c r="G32" s="18" t="s">
        <v>115</v>
      </c>
      <c r="H32" s="49">
        <v>1.3</v>
      </c>
      <c r="I32" s="32">
        <v>23439</v>
      </c>
      <c r="J32" s="33">
        <v>1250.3108063483937</v>
      </c>
      <c r="K32" s="33">
        <v>265.6967601006869</v>
      </c>
      <c r="L32" s="33">
        <v>954.6077999999998</v>
      </c>
      <c r="M32" s="33">
        <v>87.07110000000002</v>
      </c>
      <c r="N32" s="50">
        <v>7488.630802451578</v>
      </c>
      <c r="O32" s="50">
        <v>29306034.99</v>
      </c>
      <c r="P32" s="50">
        <v>6227666.36</v>
      </c>
      <c r="Q32" s="50">
        <v>7148705.38</v>
      </c>
      <c r="R32" s="50">
        <v>835882.56</v>
      </c>
      <c r="S32" s="51">
        <v>43518289.29</v>
      </c>
      <c r="T32" s="51">
        <v>21028187.27</v>
      </c>
      <c r="U32" s="51">
        <v>22490102.02</v>
      </c>
      <c r="V32" s="51">
        <v>0</v>
      </c>
      <c r="W32" s="51">
        <f t="shared" si="0"/>
        <v>22490102.02</v>
      </c>
      <c r="X32" s="51">
        <f t="shared" si="8"/>
        <v>11729345.492070457</v>
      </c>
      <c r="Y32" s="51">
        <f t="shared" si="1"/>
        <v>2492539.5173367644</v>
      </c>
      <c r="Z32" s="50">
        <f t="shared" si="2"/>
        <v>8268217.010592778</v>
      </c>
      <c r="AA32" s="50">
        <v>22490102.02</v>
      </c>
      <c r="AB32" s="118">
        <v>23439</v>
      </c>
      <c r="AC32" s="49">
        <f t="shared" si="3"/>
        <v>500.420047445303</v>
      </c>
      <c r="AD32" s="49">
        <f t="shared" si="4"/>
        <v>106.34154688070159</v>
      </c>
      <c r="AE32" s="49">
        <f t="shared" si="5"/>
        <v>352.7546828189248</v>
      </c>
      <c r="AF32" s="50">
        <f t="shared" si="6"/>
        <v>959.5162771449293</v>
      </c>
      <c r="AG32" s="50">
        <v>954.6077999999998</v>
      </c>
      <c r="AH32" s="50">
        <v>87.07110000000002</v>
      </c>
      <c r="AI32" s="50">
        <f t="shared" si="7"/>
        <v>1041.6788999999999</v>
      </c>
    </row>
    <row r="33" spans="1:35" s="4" customFormat="1" ht="12.75" outlineLevel="2">
      <c r="A33" s="18" t="s">
        <v>79</v>
      </c>
      <c r="B33" s="18" t="s">
        <v>195</v>
      </c>
      <c r="C33" s="18" t="s">
        <v>84</v>
      </c>
      <c r="D33" s="18" t="s">
        <v>85</v>
      </c>
      <c r="E33" s="18" t="s">
        <v>31</v>
      </c>
      <c r="F33" s="18" t="s">
        <v>153</v>
      </c>
      <c r="G33" s="18" t="s">
        <v>110</v>
      </c>
      <c r="H33" s="49">
        <v>1.2</v>
      </c>
      <c r="I33" s="32">
        <v>42022</v>
      </c>
      <c r="J33" s="33">
        <v>1107.442869449336</v>
      </c>
      <c r="K33" s="33">
        <v>235.33667055351958</v>
      </c>
      <c r="L33" s="33">
        <v>1429.0698000000004</v>
      </c>
      <c r="M33" s="33">
        <v>125.2438</v>
      </c>
      <c r="N33" s="50">
        <v>6912.582279186072</v>
      </c>
      <c r="O33" s="50">
        <v>46536964.26</v>
      </c>
      <c r="P33" s="50">
        <v>9889317.57</v>
      </c>
      <c r="Q33" s="50">
        <v>9878562.58</v>
      </c>
      <c r="R33" s="50">
        <v>1202340.48</v>
      </c>
      <c r="S33" s="51">
        <v>67507184.89</v>
      </c>
      <c r="T33" s="51">
        <v>28024770.86</v>
      </c>
      <c r="U33" s="51">
        <v>39482414.03</v>
      </c>
      <c r="V33" s="51">
        <v>0</v>
      </c>
      <c r="W33" s="51">
        <f t="shared" si="0"/>
        <v>39482414.03</v>
      </c>
      <c r="X33" s="51">
        <f t="shared" si="8"/>
        <v>20591408.371870067</v>
      </c>
      <c r="Y33" s="51">
        <f t="shared" si="1"/>
        <v>4375768.376777977</v>
      </c>
      <c r="Z33" s="50">
        <f t="shared" si="2"/>
        <v>14515237.281351957</v>
      </c>
      <c r="AA33" s="50">
        <v>39482414.03</v>
      </c>
      <c r="AB33" s="118">
        <v>42022</v>
      </c>
      <c r="AC33" s="49">
        <f t="shared" si="3"/>
        <v>490.01495340226705</v>
      </c>
      <c r="AD33" s="49">
        <f t="shared" si="4"/>
        <v>104.13041684779346</v>
      </c>
      <c r="AE33" s="49">
        <f t="shared" si="5"/>
        <v>345.4199533899376</v>
      </c>
      <c r="AF33" s="50">
        <f t="shared" si="6"/>
        <v>939.565323639998</v>
      </c>
      <c r="AG33" s="50">
        <v>1429.0698000000004</v>
      </c>
      <c r="AH33" s="50">
        <v>125.2438</v>
      </c>
      <c r="AI33" s="50">
        <f t="shared" si="7"/>
        <v>1554.3136000000004</v>
      </c>
    </row>
    <row r="34" spans="1:35" s="4" customFormat="1" ht="12.75" outlineLevel="2">
      <c r="A34" s="18" t="s">
        <v>79</v>
      </c>
      <c r="B34" s="18" t="s">
        <v>195</v>
      </c>
      <c r="C34" s="18" t="s">
        <v>84</v>
      </c>
      <c r="D34" s="18" t="s">
        <v>85</v>
      </c>
      <c r="E34" s="18" t="s">
        <v>32</v>
      </c>
      <c r="F34" s="18" t="s">
        <v>154</v>
      </c>
      <c r="G34" s="18" t="s">
        <v>112</v>
      </c>
      <c r="H34" s="49">
        <v>1.35</v>
      </c>
      <c r="I34" s="32">
        <v>11225</v>
      </c>
      <c r="J34" s="33">
        <v>1374.4205354120268</v>
      </c>
      <c r="K34" s="33">
        <v>292.07064498886416</v>
      </c>
      <c r="L34" s="33">
        <v>370.9881000000001</v>
      </c>
      <c r="M34" s="33">
        <v>14.9944</v>
      </c>
      <c r="N34" s="50">
        <v>7776.655064084332</v>
      </c>
      <c r="O34" s="50">
        <v>15427870.51</v>
      </c>
      <c r="P34" s="50">
        <v>3278492.99</v>
      </c>
      <c r="Q34" s="50">
        <v>2885046.49</v>
      </c>
      <c r="R34" s="50">
        <v>143946.24</v>
      </c>
      <c r="S34" s="51">
        <v>21735356.23</v>
      </c>
      <c r="T34" s="51">
        <v>10820214.28</v>
      </c>
      <c r="U34" s="51">
        <v>10915141.95</v>
      </c>
      <c r="V34" s="51">
        <v>0</v>
      </c>
      <c r="W34" s="51">
        <f t="shared" si="0"/>
        <v>10915141.95</v>
      </c>
      <c r="X34" s="51">
        <f t="shared" si="8"/>
        <v>5692614.062519118</v>
      </c>
      <c r="Y34" s="51">
        <f t="shared" si="1"/>
        <v>1209706.502154643</v>
      </c>
      <c r="Z34" s="50">
        <f t="shared" si="2"/>
        <v>4012821.385326238</v>
      </c>
      <c r="AA34" s="50">
        <v>10915141.95</v>
      </c>
      <c r="AB34" s="118">
        <v>11225</v>
      </c>
      <c r="AC34" s="49">
        <f t="shared" si="3"/>
        <v>507.13711024669203</v>
      </c>
      <c r="AD34" s="49">
        <f t="shared" si="4"/>
        <v>107.76895342134904</v>
      </c>
      <c r="AE34" s="49">
        <f t="shared" si="5"/>
        <v>357.4896557083508</v>
      </c>
      <c r="AF34" s="50">
        <f t="shared" si="6"/>
        <v>972.3957193763919</v>
      </c>
      <c r="AG34" s="50">
        <v>370.9881000000001</v>
      </c>
      <c r="AH34" s="50">
        <v>14.9944</v>
      </c>
      <c r="AI34" s="50">
        <f t="shared" si="7"/>
        <v>385.9825000000001</v>
      </c>
    </row>
    <row r="35" spans="1:35" s="4" customFormat="1" ht="12.75" outlineLevel="2">
      <c r="A35" s="18" t="s">
        <v>79</v>
      </c>
      <c r="B35" s="18" t="s">
        <v>195</v>
      </c>
      <c r="C35" s="18" t="s">
        <v>84</v>
      </c>
      <c r="D35" s="18" t="s">
        <v>85</v>
      </c>
      <c r="E35" s="18" t="s">
        <v>33</v>
      </c>
      <c r="F35" s="18" t="s">
        <v>155</v>
      </c>
      <c r="G35" s="18" t="s">
        <v>113</v>
      </c>
      <c r="H35" s="49">
        <v>1.25</v>
      </c>
      <c r="I35" s="32">
        <v>30148</v>
      </c>
      <c r="J35" s="33">
        <v>1200.669643425766</v>
      </c>
      <c r="K35" s="33">
        <v>255.14778592278094</v>
      </c>
      <c r="L35" s="33">
        <v>915.3661999999999</v>
      </c>
      <c r="M35" s="33">
        <v>101.18449999999999</v>
      </c>
      <c r="N35" s="50">
        <v>7200.606540818825</v>
      </c>
      <c r="O35" s="50">
        <v>36197788.41</v>
      </c>
      <c r="P35" s="50">
        <v>7692195.45</v>
      </c>
      <c r="Q35" s="50">
        <v>6591191.85</v>
      </c>
      <c r="R35" s="50">
        <v>971371.2</v>
      </c>
      <c r="S35" s="51">
        <v>51452546.91</v>
      </c>
      <c r="T35" s="51">
        <v>23901915.71</v>
      </c>
      <c r="U35" s="51">
        <v>27550631.2</v>
      </c>
      <c r="V35" s="51">
        <v>0</v>
      </c>
      <c r="W35" s="51">
        <f t="shared" si="0"/>
        <v>27550631.2</v>
      </c>
      <c r="X35" s="51">
        <f t="shared" si="8"/>
        <v>14368581.858012207</v>
      </c>
      <c r="Y35" s="51">
        <f t="shared" si="1"/>
        <v>3053389.305771197</v>
      </c>
      <c r="Z35" s="50">
        <f t="shared" si="2"/>
        <v>10128660.036216596</v>
      </c>
      <c r="AA35" s="50">
        <v>27550631.2</v>
      </c>
      <c r="AB35" s="118">
        <v>30148</v>
      </c>
      <c r="AC35" s="49">
        <f t="shared" si="3"/>
        <v>476.60149456057474</v>
      </c>
      <c r="AD35" s="49">
        <f t="shared" si="4"/>
        <v>101.27999554767139</v>
      </c>
      <c r="AE35" s="49">
        <f t="shared" si="5"/>
        <v>335.96457596578864</v>
      </c>
      <c r="AF35" s="50">
        <f t="shared" si="6"/>
        <v>913.8460660740348</v>
      </c>
      <c r="AG35" s="50">
        <v>915.3661999999999</v>
      </c>
      <c r="AH35" s="50">
        <v>101.18449999999999</v>
      </c>
      <c r="AI35" s="50">
        <f t="shared" si="7"/>
        <v>1016.5506999999999</v>
      </c>
    </row>
    <row r="36" spans="1:35" s="4" customFormat="1" ht="12.75" outlineLevel="2">
      <c r="A36" s="18" t="s">
        <v>79</v>
      </c>
      <c r="B36" s="18" t="s">
        <v>195</v>
      </c>
      <c r="C36" s="18" t="s">
        <v>84</v>
      </c>
      <c r="D36" s="18" t="s">
        <v>85</v>
      </c>
      <c r="E36" s="18" t="s">
        <v>34</v>
      </c>
      <c r="F36" s="18" t="s">
        <v>156</v>
      </c>
      <c r="G36" s="18" t="s">
        <v>112</v>
      </c>
      <c r="H36" s="49">
        <v>1.35</v>
      </c>
      <c r="I36" s="32">
        <v>14252</v>
      </c>
      <c r="J36" s="33">
        <v>1332.6388247263542</v>
      </c>
      <c r="K36" s="33">
        <v>283.19183974179066</v>
      </c>
      <c r="L36" s="33">
        <v>539.4433999999999</v>
      </c>
      <c r="M36" s="33">
        <v>20.979599999999998</v>
      </c>
      <c r="N36" s="50">
        <v>7776.655064084332</v>
      </c>
      <c r="O36" s="50">
        <v>18992768.53</v>
      </c>
      <c r="P36" s="50">
        <v>4036050.1</v>
      </c>
      <c r="Q36" s="50">
        <v>4195065.25</v>
      </c>
      <c r="R36" s="50">
        <v>201404.16</v>
      </c>
      <c r="S36" s="51">
        <v>27425288.04</v>
      </c>
      <c r="T36" s="51">
        <v>20256323.27</v>
      </c>
      <c r="U36" s="51">
        <v>7168964.77</v>
      </c>
      <c r="V36" s="51">
        <v>5485186.07</v>
      </c>
      <c r="W36" s="51">
        <f t="shared" si="0"/>
        <v>12654150.84</v>
      </c>
      <c r="X36" s="51">
        <f t="shared" si="8"/>
        <v>6599565.754710329</v>
      </c>
      <c r="Y36" s="51">
        <f t="shared" si="1"/>
        <v>1402437.881295134</v>
      </c>
      <c r="Z36" s="50">
        <f t="shared" si="2"/>
        <v>4652147.203994538</v>
      </c>
      <c r="AA36" s="50">
        <v>12654150.84</v>
      </c>
      <c r="AB36" s="118">
        <v>14252</v>
      </c>
      <c r="AC36" s="49">
        <f t="shared" si="3"/>
        <v>463.0624301649122</v>
      </c>
      <c r="AD36" s="49">
        <f t="shared" si="4"/>
        <v>98.40288249334368</v>
      </c>
      <c r="AE36" s="49">
        <f t="shared" si="5"/>
        <v>326.42065703020893</v>
      </c>
      <c r="AF36" s="50">
        <f t="shared" si="6"/>
        <v>887.8859696884649</v>
      </c>
      <c r="AG36" s="50">
        <v>539.4433999999999</v>
      </c>
      <c r="AH36" s="50">
        <v>20.979599999999998</v>
      </c>
      <c r="AI36" s="50">
        <f t="shared" si="7"/>
        <v>560.4229999999999</v>
      </c>
    </row>
    <row r="37" spans="1:35" s="4" customFormat="1" ht="12.75" outlineLevel="2">
      <c r="A37" s="18" t="s">
        <v>79</v>
      </c>
      <c r="B37" s="18" t="s">
        <v>195</v>
      </c>
      <c r="C37" s="18" t="s">
        <v>84</v>
      </c>
      <c r="D37" s="18" t="s">
        <v>85</v>
      </c>
      <c r="E37" s="18" t="s">
        <v>35</v>
      </c>
      <c r="F37" s="18" t="s">
        <v>157</v>
      </c>
      <c r="G37" s="18" t="s">
        <v>117</v>
      </c>
      <c r="H37" s="49">
        <v>1.4</v>
      </c>
      <c r="I37" s="32">
        <v>5845</v>
      </c>
      <c r="J37" s="33">
        <v>1450.8428297690334</v>
      </c>
      <c r="K37" s="33">
        <v>308.31073224978616</v>
      </c>
      <c r="L37" s="33">
        <v>474.8649</v>
      </c>
      <c r="M37" s="33">
        <v>10.3927</v>
      </c>
      <c r="N37" s="50">
        <v>8064.679325717083</v>
      </c>
      <c r="O37" s="50">
        <v>8480176.34</v>
      </c>
      <c r="P37" s="50">
        <v>1802076.23</v>
      </c>
      <c r="Q37" s="50">
        <v>3829633.14</v>
      </c>
      <c r="R37" s="50">
        <v>99769.92</v>
      </c>
      <c r="S37" s="51">
        <v>14211655.63</v>
      </c>
      <c r="T37" s="51">
        <v>12714014.91</v>
      </c>
      <c r="U37" s="51">
        <v>1497640.72</v>
      </c>
      <c r="V37" s="51">
        <v>4418626.42</v>
      </c>
      <c r="W37" s="51">
        <f t="shared" si="0"/>
        <v>5916267.14</v>
      </c>
      <c r="X37" s="51">
        <f t="shared" si="8"/>
        <v>5260076.63294533</v>
      </c>
      <c r="Y37" s="51">
        <f t="shared" si="1"/>
        <v>1117790.3217787824</v>
      </c>
      <c r="Z37" s="50">
        <f t="shared" si="2"/>
        <v>3707918.325275887</v>
      </c>
      <c r="AA37" s="50">
        <v>10085785.28</v>
      </c>
      <c r="AB37" s="118">
        <v>5845</v>
      </c>
      <c r="AC37" s="49">
        <f t="shared" si="3"/>
        <v>899.9275676553174</v>
      </c>
      <c r="AD37" s="49">
        <f t="shared" si="4"/>
        <v>191.23872057806372</v>
      </c>
      <c r="AE37" s="49">
        <f t="shared" si="5"/>
        <v>634.3743926904854</v>
      </c>
      <c r="AF37" s="50">
        <f t="shared" si="6"/>
        <v>1725.5406809238664</v>
      </c>
      <c r="AG37" s="50">
        <v>474.8649</v>
      </c>
      <c r="AH37" s="50">
        <v>10.3927</v>
      </c>
      <c r="AI37" s="50">
        <f t="shared" si="7"/>
        <v>485.25759999999997</v>
      </c>
    </row>
    <row r="38" spans="1:35" s="4" customFormat="1" ht="12.75" outlineLevel="1">
      <c r="A38" s="14"/>
      <c r="B38" s="14"/>
      <c r="C38" s="14"/>
      <c r="D38" s="16" t="s">
        <v>384</v>
      </c>
      <c r="E38" s="14"/>
      <c r="F38" s="14"/>
      <c r="G38" s="14"/>
      <c r="H38" s="70"/>
      <c r="I38" s="35">
        <f>SUBTOTAL(9,I22:I37)</f>
        <v>520199</v>
      </c>
      <c r="J38" s="36"/>
      <c r="K38" s="36"/>
      <c r="L38" s="36">
        <f>SUBTOTAL(9,L22:L37)</f>
        <v>54992.90414471999</v>
      </c>
      <c r="M38" s="36">
        <f>SUBTOTAL(9,M22:M37)</f>
        <v>4049.401299999998</v>
      </c>
      <c r="N38" s="15"/>
      <c r="O38" s="15">
        <f>SUBTOTAL(9,O22:O37)</f>
        <v>573696994.84</v>
      </c>
      <c r="P38" s="15">
        <f>SUBTOTAL(9,P22:P37)</f>
        <v>121913233.06000002</v>
      </c>
      <c r="Q38" s="15">
        <f>SUBTOTAL(9,Q22:Q37)</f>
        <v>365534608.59999996</v>
      </c>
      <c r="R38" s="15">
        <f>SUBTOTAL(9,R22:R37)</f>
        <v>38874252.480000004</v>
      </c>
      <c r="S38" s="29">
        <f>O38+P38+Q38+R38</f>
        <v>1100019088.98</v>
      </c>
      <c r="T38" s="58">
        <f>SUBTOTAL(9,T22:T37)</f>
        <v>657797983.47</v>
      </c>
      <c r="U38" s="58">
        <f>SUBTOTAL(9,U22:U37)</f>
        <v>442221105.51</v>
      </c>
      <c r="V38" s="58">
        <f>SUBTOTAL(9,V22:V37)</f>
        <v>75989297.12</v>
      </c>
      <c r="W38" s="58">
        <f>SUBTOTAL(9,W22:W37)</f>
        <v>518210402.62999994</v>
      </c>
      <c r="X38" s="115">
        <f>X39/$AA$39*$AA$38</f>
        <v>283319730.4327439</v>
      </c>
      <c r="Y38" s="115">
        <f>Y39/$AA$39*$AA$38</f>
        <v>60206737.419596486</v>
      </c>
      <c r="Z38" s="115">
        <f>Z39/$AA$39*$AA$38</f>
        <v>199716942.1076596</v>
      </c>
      <c r="AA38" s="117">
        <v>543243409.96</v>
      </c>
      <c r="AB38" s="118">
        <v>520199</v>
      </c>
      <c r="AC38" s="114">
        <f t="shared" si="3"/>
        <v>544.6372069779909</v>
      </c>
      <c r="AD38" s="114">
        <f t="shared" si="4"/>
        <v>115.73789534312155</v>
      </c>
      <c r="AE38" s="114">
        <f t="shared" si="5"/>
        <v>383.92411770814556</v>
      </c>
      <c r="AF38" s="117">
        <f t="shared" si="6"/>
        <v>1044.2992200292579</v>
      </c>
      <c r="AG38" s="117">
        <v>54992.90414471999</v>
      </c>
      <c r="AH38" s="117">
        <v>4049.401299999998</v>
      </c>
      <c r="AI38" s="117">
        <f t="shared" si="7"/>
        <v>59042.30544471999</v>
      </c>
    </row>
    <row r="39" spans="1:27" s="4" customFormat="1" ht="12.75" outlineLevel="2">
      <c r="A39" s="57" t="s">
        <v>79</v>
      </c>
      <c r="B39" s="57" t="s">
        <v>195</v>
      </c>
      <c r="C39" s="57" t="s">
        <v>86</v>
      </c>
      <c r="D39" s="57" t="s">
        <v>87</v>
      </c>
      <c r="E39" s="57" t="s">
        <v>36</v>
      </c>
      <c r="F39" s="57" t="s">
        <v>127</v>
      </c>
      <c r="G39" s="57" t="s">
        <v>119</v>
      </c>
      <c r="H39" s="65">
        <v>1.1</v>
      </c>
      <c r="I39" s="66">
        <v>41707</v>
      </c>
      <c r="J39" s="67">
        <v>1109.6918646749946</v>
      </c>
      <c r="K39" s="67">
        <v>235.8145922746781</v>
      </c>
      <c r="L39" s="67">
        <v>17672.162431060002</v>
      </c>
      <c r="M39" s="67">
        <v>674.3828000000001</v>
      </c>
      <c r="N39" s="68">
        <v>6336.533755920566</v>
      </c>
      <c r="O39" s="68">
        <v>46281918.6</v>
      </c>
      <c r="P39" s="68">
        <v>9835119.2</v>
      </c>
      <c r="Q39" s="68">
        <v>111980253.78</v>
      </c>
      <c r="R39" s="68">
        <v>6474074.88</v>
      </c>
      <c r="S39" s="69">
        <v>174571366.46</v>
      </c>
      <c r="T39" s="69">
        <v>143999308</v>
      </c>
      <c r="U39" s="69">
        <v>30572058.46</v>
      </c>
      <c r="V39" s="69">
        <v>9244082.36</v>
      </c>
      <c r="W39" s="69">
        <f t="shared" si="0"/>
        <v>39816140.82</v>
      </c>
      <c r="X39" s="114">
        <f>O38/S38*100</f>
        <v>52.15336720856038</v>
      </c>
      <c r="Y39" s="114">
        <f>P38/S38*100</f>
        <v>11.082828860092315</v>
      </c>
      <c r="Z39" s="115">
        <f>(Q38+R38)/S38*100</f>
        <v>36.7638039313473</v>
      </c>
      <c r="AA39" s="114">
        <f>SUM(X39:Z39)</f>
        <v>100</v>
      </c>
    </row>
    <row r="40" spans="1:23" s="4" customFormat="1" ht="12.75" outlineLevel="2">
      <c r="A40" s="18" t="s">
        <v>79</v>
      </c>
      <c r="B40" s="18" t="s">
        <v>195</v>
      </c>
      <c r="C40" s="18" t="s">
        <v>86</v>
      </c>
      <c r="D40" s="18" t="s">
        <v>87</v>
      </c>
      <c r="E40" s="18" t="s">
        <v>37</v>
      </c>
      <c r="F40" s="18" t="s">
        <v>158</v>
      </c>
      <c r="G40" s="18" t="s">
        <v>112</v>
      </c>
      <c r="H40" s="49">
        <v>1.35</v>
      </c>
      <c r="I40" s="32">
        <v>14071</v>
      </c>
      <c r="J40" s="33">
        <v>1334.6318548788286</v>
      </c>
      <c r="K40" s="33">
        <v>283.6153677776988</v>
      </c>
      <c r="L40" s="33">
        <v>863.3095000000001</v>
      </c>
      <c r="M40" s="33">
        <v>16.123</v>
      </c>
      <c r="N40" s="50">
        <v>7776.655064084332</v>
      </c>
      <c r="O40" s="50">
        <v>18779604.83</v>
      </c>
      <c r="P40" s="50">
        <v>3990751.84</v>
      </c>
      <c r="Q40" s="50">
        <v>6713660.2</v>
      </c>
      <c r="R40" s="50">
        <v>154780.8</v>
      </c>
      <c r="S40" s="51">
        <v>29638797.67</v>
      </c>
      <c r="T40" s="51">
        <v>20781621.51</v>
      </c>
      <c r="U40" s="51">
        <v>8857176.16</v>
      </c>
      <c r="V40" s="51">
        <v>6945462.84</v>
      </c>
      <c r="W40" s="51">
        <f t="shared" si="0"/>
        <v>15802639</v>
      </c>
    </row>
    <row r="41" spans="1:23" s="4" customFormat="1" ht="12.75" outlineLevel="2">
      <c r="A41" s="18" t="s">
        <v>79</v>
      </c>
      <c r="B41" s="18" t="s">
        <v>195</v>
      </c>
      <c r="C41" s="18" t="s">
        <v>86</v>
      </c>
      <c r="D41" s="18" t="s">
        <v>87</v>
      </c>
      <c r="E41" s="18" t="s">
        <v>38</v>
      </c>
      <c r="F41" s="18" t="s">
        <v>159</v>
      </c>
      <c r="G41" s="18" t="s">
        <v>112</v>
      </c>
      <c r="H41" s="49">
        <v>1.35</v>
      </c>
      <c r="I41" s="32">
        <v>19860</v>
      </c>
      <c r="J41" s="33">
        <v>1288.8877316213495</v>
      </c>
      <c r="K41" s="33">
        <v>273.89453272910373</v>
      </c>
      <c r="L41" s="33">
        <v>1415.3770999999992</v>
      </c>
      <c r="M41" s="33">
        <v>75.04619999999998</v>
      </c>
      <c r="N41" s="50">
        <v>7776.655064084332</v>
      </c>
      <c r="O41" s="50">
        <v>25597310.35</v>
      </c>
      <c r="P41" s="50">
        <v>5439545.42</v>
      </c>
      <c r="Q41" s="50">
        <v>11006899.49</v>
      </c>
      <c r="R41" s="50">
        <v>720443.52</v>
      </c>
      <c r="S41" s="51">
        <v>42764198.78</v>
      </c>
      <c r="T41" s="51">
        <v>27997434.11</v>
      </c>
      <c r="U41" s="51">
        <v>14766764.67</v>
      </c>
      <c r="V41" s="51">
        <v>0</v>
      </c>
      <c r="W41" s="51">
        <f t="shared" si="0"/>
        <v>14766764.67</v>
      </c>
    </row>
    <row r="42" spans="1:23" s="4" customFormat="1" ht="12.75" outlineLevel="2">
      <c r="A42" s="18" t="s">
        <v>79</v>
      </c>
      <c r="B42" s="18" t="s">
        <v>195</v>
      </c>
      <c r="C42" s="18" t="s">
        <v>86</v>
      </c>
      <c r="D42" s="18" t="s">
        <v>87</v>
      </c>
      <c r="E42" s="18" t="s">
        <v>39</v>
      </c>
      <c r="F42" s="18" t="s">
        <v>160</v>
      </c>
      <c r="G42" s="18" t="s">
        <v>111</v>
      </c>
      <c r="H42" s="49">
        <v>1.15</v>
      </c>
      <c r="I42" s="32">
        <v>35649</v>
      </c>
      <c r="J42" s="33">
        <v>1151.6924553283402</v>
      </c>
      <c r="K42" s="33">
        <v>244.73990967488567</v>
      </c>
      <c r="L42" s="33">
        <v>2526.0707</v>
      </c>
      <c r="M42" s="33">
        <v>44.92679999999999</v>
      </c>
      <c r="N42" s="50">
        <v>6624.558017553319</v>
      </c>
      <c r="O42" s="50">
        <v>41056684.34</v>
      </c>
      <c r="P42" s="50">
        <v>8724733.04</v>
      </c>
      <c r="Q42" s="50">
        <v>16734101.91</v>
      </c>
      <c r="R42" s="50">
        <v>431297.28</v>
      </c>
      <c r="S42" s="51">
        <v>66946816.57</v>
      </c>
      <c r="T42" s="51">
        <v>38334161.92</v>
      </c>
      <c r="U42" s="51">
        <v>28612654.65</v>
      </c>
      <c r="V42" s="51">
        <v>2377224.63</v>
      </c>
      <c r="W42" s="51">
        <f t="shared" si="0"/>
        <v>30989879.279999997</v>
      </c>
    </row>
    <row r="43" spans="1:23" s="4" customFormat="1" ht="12.75" outlineLevel="2">
      <c r="A43" s="18" t="s">
        <v>79</v>
      </c>
      <c r="B43" s="18" t="s">
        <v>195</v>
      </c>
      <c r="C43" s="18" t="s">
        <v>86</v>
      </c>
      <c r="D43" s="18" t="s">
        <v>87</v>
      </c>
      <c r="E43" s="18" t="s">
        <v>40</v>
      </c>
      <c r="F43" s="18" t="s">
        <v>161</v>
      </c>
      <c r="G43" s="18" t="s">
        <v>115</v>
      </c>
      <c r="H43" s="49">
        <v>1.3</v>
      </c>
      <c r="I43" s="32">
        <v>24404</v>
      </c>
      <c r="J43" s="33">
        <v>1241.61840108179</v>
      </c>
      <c r="K43" s="33">
        <v>263.8495840845763</v>
      </c>
      <c r="L43" s="33">
        <v>1433.8417000000002</v>
      </c>
      <c r="M43" s="33">
        <v>41.877399999999994</v>
      </c>
      <c r="N43" s="50">
        <v>7488.630802451578</v>
      </c>
      <c r="O43" s="50">
        <v>30300455.46</v>
      </c>
      <c r="P43" s="50">
        <v>6438985.25</v>
      </c>
      <c r="Q43" s="50">
        <v>10737511.12</v>
      </c>
      <c r="R43" s="50">
        <v>402023.04</v>
      </c>
      <c r="S43" s="51">
        <v>47878974.87</v>
      </c>
      <c r="T43" s="51">
        <v>24476853.5</v>
      </c>
      <c r="U43" s="51">
        <v>23402121.37</v>
      </c>
      <c r="V43" s="51">
        <v>12880.41</v>
      </c>
      <c r="W43" s="51">
        <f t="shared" si="0"/>
        <v>23415001.78</v>
      </c>
    </row>
    <row r="44" spans="1:23" s="4" customFormat="1" ht="12.75" outlineLevel="2">
      <c r="A44" s="18" t="s">
        <v>79</v>
      </c>
      <c r="B44" s="18" t="s">
        <v>195</v>
      </c>
      <c r="C44" s="18" t="s">
        <v>86</v>
      </c>
      <c r="D44" s="18" t="s">
        <v>87</v>
      </c>
      <c r="E44" s="18" t="s">
        <v>41</v>
      </c>
      <c r="F44" s="18" t="s">
        <v>162</v>
      </c>
      <c r="G44" s="18" t="s">
        <v>111</v>
      </c>
      <c r="H44" s="49">
        <v>1.15</v>
      </c>
      <c r="I44" s="32">
        <v>45106</v>
      </c>
      <c r="J44" s="33">
        <v>1087.0833762692325</v>
      </c>
      <c r="K44" s="33">
        <v>231.0101851194963</v>
      </c>
      <c r="L44" s="33">
        <v>3685.6900000000005</v>
      </c>
      <c r="M44" s="33">
        <v>81.22340000000003</v>
      </c>
      <c r="N44" s="50">
        <v>6624.558017553319</v>
      </c>
      <c r="O44" s="50">
        <v>49033982.77</v>
      </c>
      <c r="P44" s="50">
        <v>10419945.41</v>
      </c>
      <c r="Q44" s="50">
        <v>24416067.24</v>
      </c>
      <c r="R44" s="50">
        <v>779744.64</v>
      </c>
      <c r="S44" s="51">
        <v>84649740.06</v>
      </c>
      <c r="T44" s="51">
        <v>50546958.77</v>
      </c>
      <c r="U44" s="51">
        <v>34102781.29</v>
      </c>
      <c r="V44" s="51">
        <v>549153.27</v>
      </c>
      <c r="W44" s="51">
        <f t="shared" si="0"/>
        <v>34651934.56</v>
      </c>
    </row>
    <row r="45" spans="1:23" s="4" customFormat="1" ht="12.75" outlineLevel="2">
      <c r="A45" s="18" t="s">
        <v>79</v>
      </c>
      <c r="B45" s="18" t="s">
        <v>195</v>
      </c>
      <c r="C45" s="18" t="s">
        <v>86</v>
      </c>
      <c r="D45" s="18" t="s">
        <v>87</v>
      </c>
      <c r="E45" s="18" t="s">
        <v>42</v>
      </c>
      <c r="F45" s="18" t="s">
        <v>163</v>
      </c>
      <c r="G45" s="18" t="s">
        <v>112</v>
      </c>
      <c r="H45" s="49">
        <v>1.35</v>
      </c>
      <c r="I45" s="32">
        <v>14079</v>
      </c>
      <c r="J45" s="33">
        <v>1334.542682718943</v>
      </c>
      <c r="K45" s="33">
        <v>283.59641877974286</v>
      </c>
      <c r="L45" s="33">
        <v>1412.0049</v>
      </c>
      <c r="M45" s="33">
        <v>15.5949</v>
      </c>
      <c r="N45" s="50">
        <v>7776.655064084332</v>
      </c>
      <c r="O45" s="50">
        <v>18789026.43</v>
      </c>
      <c r="P45" s="50">
        <v>3992753.98</v>
      </c>
      <c r="Q45" s="50">
        <v>10980675.06</v>
      </c>
      <c r="R45" s="50">
        <v>149711.04</v>
      </c>
      <c r="S45" s="51">
        <v>33912166.51</v>
      </c>
      <c r="T45" s="51">
        <v>16998457.07</v>
      </c>
      <c r="U45" s="51">
        <v>16913709.44</v>
      </c>
      <c r="V45" s="51">
        <v>0</v>
      </c>
      <c r="W45" s="51">
        <f t="shared" si="0"/>
        <v>16913709.44</v>
      </c>
    </row>
    <row r="46" spans="1:23" s="4" customFormat="1" ht="12.75" outlineLevel="1">
      <c r="A46" s="14"/>
      <c r="B46" s="14"/>
      <c r="C46" s="14"/>
      <c r="D46" s="16" t="s">
        <v>385</v>
      </c>
      <c r="E46" s="14"/>
      <c r="F46" s="14"/>
      <c r="G46" s="14"/>
      <c r="H46" s="70"/>
      <c r="I46" s="35">
        <f>SUBTOTAL(9,I39:I45)</f>
        <v>194876</v>
      </c>
      <c r="J46" s="36"/>
      <c r="K46" s="36"/>
      <c r="L46" s="36">
        <f>SUBTOTAL(9,L39:L45)</f>
        <v>29008.45633106</v>
      </c>
      <c r="M46" s="36">
        <f>SUBTOTAL(9,M39:M45)</f>
        <v>949.1745000000001</v>
      </c>
      <c r="N46" s="15"/>
      <c r="O46" s="15">
        <f>SUBTOTAL(9,O39:O45)</f>
        <v>229838982.78000003</v>
      </c>
      <c r="P46" s="15">
        <f>SUBTOTAL(9,P39:P45)</f>
        <v>48841834.13999999</v>
      </c>
      <c r="Q46" s="15">
        <f>SUBTOTAL(9,Q39:Q45)</f>
        <v>192569168.8</v>
      </c>
      <c r="R46" s="15">
        <f>SUBTOTAL(9,R39:R45)</f>
        <v>9112075.2</v>
      </c>
      <c r="S46" s="58"/>
      <c r="T46" s="58">
        <f>SUBTOTAL(9,T39:T45)</f>
        <v>323134794.88</v>
      </c>
      <c r="U46" s="58">
        <f>SUBTOTAL(9,U39:U45)</f>
        <v>157227266.04</v>
      </c>
      <c r="V46" s="58">
        <f>SUBTOTAL(9,V39:V45)</f>
        <v>19128803.509999998</v>
      </c>
      <c r="W46" s="58">
        <f>SUBTOTAL(9,W39:W45)</f>
        <v>176356069.55</v>
      </c>
    </row>
    <row r="47" spans="1:23" s="4" customFormat="1" ht="12.75" outlineLevel="2">
      <c r="A47" s="57" t="s">
        <v>79</v>
      </c>
      <c r="B47" s="57" t="s">
        <v>195</v>
      </c>
      <c r="C47" s="57" t="s">
        <v>88</v>
      </c>
      <c r="D47" s="57" t="s">
        <v>89</v>
      </c>
      <c r="E47" s="57" t="s">
        <v>43</v>
      </c>
      <c r="F47" s="57" t="s">
        <v>128</v>
      </c>
      <c r="G47" s="57" t="s">
        <v>119</v>
      </c>
      <c r="H47" s="65">
        <v>1.1</v>
      </c>
      <c r="I47" s="66">
        <v>132571</v>
      </c>
      <c r="J47" s="67">
        <v>822.7567327696102</v>
      </c>
      <c r="K47" s="67">
        <v>174.83956544040552</v>
      </c>
      <c r="L47" s="67">
        <v>27164.329700000006</v>
      </c>
      <c r="M47" s="67">
        <v>1472.8304000000003</v>
      </c>
      <c r="N47" s="68">
        <v>6336.533755920566</v>
      </c>
      <c r="O47" s="68">
        <v>109073682.82</v>
      </c>
      <c r="P47" s="68">
        <v>23178656.03</v>
      </c>
      <c r="Q47" s="68">
        <v>172127692.1</v>
      </c>
      <c r="R47" s="68">
        <v>14139171.84</v>
      </c>
      <c r="S47" s="69">
        <v>318519202.79</v>
      </c>
      <c r="T47" s="69">
        <v>191571053.82</v>
      </c>
      <c r="U47" s="69">
        <v>126948148.97</v>
      </c>
      <c r="V47" s="69">
        <v>38843605.93</v>
      </c>
      <c r="W47" s="69">
        <f t="shared" si="0"/>
        <v>165791754.9</v>
      </c>
    </row>
    <row r="48" spans="1:23" s="4" customFormat="1" ht="12.75" outlineLevel="2">
      <c r="A48" s="18" t="s">
        <v>79</v>
      </c>
      <c r="B48" s="18" t="s">
        <v>195</v>
      </c>
      <c r="C48" s="18" t="s">
        <v>88</v>
      </c>
      <c r="D48" s="18" t="s">
        <v>89</v>
      </c>
      <c r="E48" s="18" t="s">
        <v>44</v>
      </c>
      <c r="F48" s="18" t="s">
        <v>129</v>
      </c>
      <c r="G48" s="18" t="s">
        <v>106</v>
      </c>
      <c r="H48" s="49">
        <v>1.15</v>
      </c>
      <c r="I48" s="32">
        <v>51308</v>
      </c>
      <c r="J48" s="33">
        <v>1051.6736483589302</v>
      </c>
      <c r="K48" s="33">
        <v>223.48545606922895</v>
      </c>
      <c r="L48" s="33">
        <v>10047.201900000002</v>
      </c>
      <c r="M48" s="33">
        <v>909.9018</v>
      </c>
      <c r="N48" s="50">
        <v>6624.558017553319</v>
      </c>
      <c r="O48" s="50">
        <v>53959271.55</v>
      </c>
      <c r="P48" s="50">
        <v>11466591.78</v>
      </c>
      <c r="Q48" s="50">
        <v>66558271.9</v>
      </c>
      <c r="R48" s="50">
        <v>8735057.28</v>
      </c>
      <c r="S48" s="51">
        <v>140719192.51</v>
      </c>
      <c r="T48" s="51">
        <v>109726311.96</v>
      </c>
      <c r="U48" s="51">
        <v>30992880.55</v>
      </c>
      <c r="V48" s="51">
        <v>11457170.43</v>
      </c>
      <c r="W48" s="51">
        <f t="shared" si="0"/>
        <v>42450050.980000004</v>
      </c>
    </row>
    <row r="49" spans="1:23" s="4" customFormat="1" ht="12.75" outlineLevel="2">
      <c r="A49" s="18" t="s">
        <v>79</v>
      </c>
      <c r="B49" s="18" t="s">
        <v>195</v>
      </c>
      <c r="C49" s="18" t="s">
        <v>88</v>
      </c>
      <c r="D49" s="18" t="s">
        <v>89</v>
      </c>
      <c r="E49" s="18" t="s">
        <v>45</v>
      </c>
      <c r="F49" s="18" t="s">
        <v>164</v>
      </c>
      <c r="G49" s="18" t="s">
        <v>111</v>
      </c>
      <c r="H49" s="49">
        <v>1.15</v>
      </c>
      <c r="I49" s="32">
        <v>46789</v>
      </c>
      <c r="J49" s="33">
        <v>1077.1047750539658</v>
      </c>
      <c r="K49" s="33">
        <v>228.88968667849284</v>
      </c>
      <c r="L49" s="33">
        <v>2221.5335999999998</v>
      </c>
      <c r="M49" s="33">
        <v>122.37889999999996</v>
      </c>
      <c r="N49" s="50">
        <v>6624.558017553319</v>
      </c>
      <c r="O49" s="50">
        <v>50396655.32</v>
      </c>
      <c r="P49" s="50">
        <v>10709519.55</v>
      </c>
      <c r="Q49" s="50">
        <v>14716678.22</v>
      </c>
      <c r="R49" s="50">
        <v>1174837.44</v>
      </c>
      <c r="S49" s="51">
        <v>76997690.53</v>
      </c>
      <c r="T49" s="51">
        <v>35038620.46</v>
      </c>
      <c r="U49" s="51">
        <v>41959070.07</v>
      </c>
      <c r="V49" s="51">
        <v>2130314.95</v>
      </c>
      <c r="W49" s="51">
        <f t="shared" si="0"/>
        <v>44089385.02</v>
      </c>
    </row>
    <row r="50" spans="1:23" s="4" customFormat="1" ht="12.75" outlineLevel="2">
      <c r="A50" s="18" t="s">
        <v>79</v>
      </c>
      <c r="B50" s="18" t="s">
        <v>195</v>
      </c>
      <c r="C50" s="18" t="s">
        <v>88</v>
      </c>
      <c r="D50" s="18" t="s">
        <v>89</v>
      </c>
      <c r="E50" s="18" t="s">
        <v>46</v>
      </c>
      <c r="F50" s="18" t="s">
        <v>165</v>
      </c>
      <c r="G50" s="18" t="s">
        <v>111</v>
      </c>
      <c r="H50" s="49">
        <v>1.15</v>
      </c>
      <c r="I50" s="32">
        <v>57069</v>
      </c>
      <c r="J50" s="33">
        <v>1019.8133443726016</v>
      </c>
      <c r="K50" s="33">
        <v>216.7149958821777</v>
      </c>
      <c r="L50" s="33">
        <v>5085.039000000005</v>
      </c>
      <c r="M50" s="33">
        <v>103.22649999999999</v>
      </c>
      <c r="N50" s="50">
        <v>6624.558017553319</v>
      </c>
      <c r="O50" s="50">
        <v>58199727.75</v>
      </c>
      <c r="P50" s="50">
        <v>12367708.1</v>
      </c>
      <c r="Q50" s="50">
        <v>33686135.88</v>
      </c>
      <c r="R50" s="50">
        <v>990974.4</v>
      </c>
      <c r="S50" s="51">
        <v>105244546.13</v>
      </c>
      <c r="T50" s="51">
        <v>51136320.29</v>
      </c>
      <c r="U50" s="51">
        <v>54108225.84</v>
      </c>
      <c r="V50" s="51">
        <v>0</v>
      </c>
      <c r="W50" s="51">
        <f t="shared" si="0"/>
        <v>54108225.84</v>
      </c>
    </row>
    <row r="51" spans="1:23" s="4" customFormat="1" ht="12.75" outlineLevel="2">
      <c r="A51" s="18" t="s">
        <v>79</v>
      </c>
      <c r="B51" s="18" t="s">
        <v>195</v>
      </c>
      <c r="C51" s="18" t="s">
        <v>88</v>
      </c>
      <c r="D51" s="18" t="s">
        <v>89</v>
      </c>
      <c r="E51" s="18" t="s">
        <v>47</v>
      </c>
      <c r="F51" s="18" t="s">
        <v>166</v>
      </c>
      <c r="G51" s="18" t="s">
        <v>118</v>
      </c>
      <c r="H51" s="49">
        <v>1.1</v>
      </c>
      <c r="I51" s="32">
        <v>68277</v>
      </c>
      <c r="J51" s="33">
        <v>968.772749974369</v>
      </c>
      <c r="K51" s="33">
        <v>205.86863643686746</v>
      </c>
      <c r="L51" s="33">
        <v>6616.398800000007</v>
      </c>
      <c r="M51" s="33">
        <v>247.34519999999995</v>
      </c>
      <c r="N51" s="50">
        <v>6336.533755920566</v>
      </c>
      <c r="O51" s="50">
        <v>66144897.05</v>
      </c>
      <c r="P51" s="50">
        <v>14056092.89</v>
      </c>
      <c r="Q51" s="50">
        <v>41925034.34</v>
      </c>
      <c r="R51" s="50">
        <v>2374513.92</v>
      </c>
      <c r="S51" s="51">
        <v>124500538.2</v>
      </c>
      <c r="T51" s="51">
        <v>54014033.61</v>
      </c>
      <c r="U51" s="51">
        <v>70486504.59</v>
      </c>
      <c r="V51" s="51">
        <v>5615757.75</v>
      </c>
      <c r="W51" s="51">
        <f t="shared" si="0"/>
        <v>76102262.34</v>
      </c>
    </row>
    <row r="52" spans="1:23" s="4" customFormat="1" ht="12.75" outlineLevel="2">
      <c r="A52" s="18" t="s">
        <v>79</v>
      </c>
      <c r="B52" s="18" t="s">
        <v>195</v>
      </c>
      <c r="C52" s="18" t="s">
        <v>88</v>
      </c>
      <c r="D52" s="18" t="s">
        <v>89</v>
      </c>
      <c r="E52" s="18" t="s">
        <v>48</v>
      </c>
      <c r="F52" s="18" t="s">
        <v>167</v>
      </c>
      <c r="G52" s="18" t="s">
        <v>113</v>
      </c>
      <c r="H52" s="49">
        <v>1.25</v>
      </c>
      <c r="I52" s="32">
        <v>30861</v>
      </c>
      <c r="J52" s="33">
        <v>1193.3366870807815</v>
      </c>
      <c r="K52" s="33">
        <v>253.58949936813454</v>
      </c>
      <c r="L52" s="33">
        <v>1538.8068999999998</v>
      </c>
      <c r="M52" s="33">
        <v>27.828500000000005</v>
      </c>
      <c r="N52" s="50">
        <v>7200.606540818825</v>
      </c>
      <c r="O52" s="50">
        <v>36827563.5</v>
      </c>
      <c r="P52" s="50">
        <v>7826025.54</v>
      </c>
      <c r="Q52" s="50">
        <v>11080343.03</v>
      </c>
      <c r="R52" s="50">
        <v>267153.6</v>
      </c>
      <c r="S52" s="51">
        <v>56001085.67</v>
      </c>
      <c r="T52" s="51">
        <v>31811524.3</v>
      </c>
      <c r="U52" s="51">
        <v>24189561.37</v>
      </c>
      <c r="V52" s="51">
        <v>3769712.97</v>
      </c>
      <c r="W52" s="51">
        <f t="shared" si="0"/>
        <v>27959274.34</v>
      </c>
    </row>
    <row r="53" spans="1:23" s="4" customFormat="1" ht="12.75" outlineLevel="2">
      <c r="A53" s="18" t="s">
        <v>79</v>
      </c>
      <c r="B53" s="18" t="s">
        <v>195</v>
      </c>
      <c r="C53" s="18" t="s">
        <v>88</v>
      </c>
      <c r="D53" s="18" t="s">
        <v>89</v>
      </c>
      <c r="E53" s="18" t="s">
        <v>49</v>
      </c>
      <c r="F53" s="18" t="s">
        <v>168</v>
      </c>
      <c r="G53" s="18" t="s">
        <v>115</v>
      </c>
      <c r="H53" s="49">
        <v>1.3</v>
      </c>
      <c r="I53" s="32">
        <v>22223</v>
      </c>
      <c r="J53" s="33">
        <v>1262.3391148809792</v>
      </c>
      <c r="K53" s="33">
        <v>268.252830400936</v>
      </c>
      <c r="L53" s="33">
        <v>1692.2291000000005</v>
      </c>
      <c r="M53" s="33">
        <v>109.22829999999999</v>
      </c>
      <c r="N53" s="50">
        <v>7488.630802451578</v>
      </c>
      <c r="O53" s="50">
        <v>28052962.15</v>
      </c>
      <c r="P53" s="50">
        <v>5961382.65</v>
      </c>
      <c r="Q53" s="50">
        <v>12672478.96</v>
      </c>
      <c r="R53" s="50">
        <v>1048591.68</v>
      </c>
      <c r="S53" s="51">
        <v>47735415.44</v>
      </c>
      <c r="T53" s="51">
        <v>20594222.8</v>
      </c>
      <c r="U53" s="51">
        <v>27141192.64</v>
      </c>
      <c r="V53" s="51">
        <v>0</v>
      </c>
      <c r="W53" s="51">
        <f t="shared" si="0"/>
        <v>27141192.64</v>
      </c>
    </row>
    <row r="54" spans="1:23" s="4" customFormat="1" ht="12.75" outlineLevel="2">
      <c r="A54" s="18" t="s">
        <v>79</v>
      </c>
      <c r="B54" s="18" t="s">
        <v>195</v>
      </c>
      <c r="C54" s="18" t="s">
        <v>88</v>
      </c>
      <c r="D54" s="18" t="s">
        <v>89</v>
      </c>
      <c r="E54" s="18" t="s">
        <v>50</v>
      </c>
      <c r="F54" s="18" t="s">
        <v>169</v>
      </c>
      <c r="G54" s="18" t="s">
        <v>112</v>
      </c>
      <c r="H54" s="49">
        <v>1.35</v>
      </c>
      <c r="I54" s="32">
        <v>14886</v>
      </c>
      <c r="J54" s="33">
        <v>1326.0399274486094</v>
      </c>
      <c r="K54" s="33">
        <v>281.7895438667204</v>
      </c>
      <c r="L54" s="33">
        <v>803.2481</v>
      </c>
      <c r="M54" s="33">
        <v>16.9238</v>
      </c>
      <c r="N54" s="50">
        <v>7776.655064084332</v>
      </c>
      <c r="O54" s="50">
        <v>19739430.36</v>
      </c>
      <c r="P54" s="50">
        <v>4194719.15</v>
      </c>
      <c r="Q54" s="50">
        <v>6246583.4</v>
      </c>
      <c r="R54" s="50">
        <v>162468.48</v>
      </c>
      <c r="S54" s="51">
        <v>30343201.39</v>
      </c>
      <c r="T54" s="51">
        <v>14003960.42</v>
      </c>
      <c r="U54" s="51">
        <v>16339240.97</v>
      </c>
      <c r="V54" s="51">
        <v>0</v>
      </c>
      <c r="W54" s="51">
        <f t="shared" si="0"/>
        <v>16339240.97</v>
      </c>
    </row>
    <row r="55" spans="1:23" s="4" customFormat="1" ht="12.75" outlineLevel="2">
      <c r="A55" s="18" t="s">
        <v>79</v>
      </c>
      <c r="B55" s="18" t="s">
        <v>195</v>
      </c>
      <c r="C55" s="18" t="s">
        <v>88</v>
      </c>
      <c r="D55" s="18" t="s">
        <v>89</v>
      </c>
      <c r="E55" s="18" t="s">
        <v>51</v>
      </c>
      <c r="F55" s="18" t="s">
        <v>170</v>
      </c>
      <c r="G55" s="18" t="s">
        <v>112</v>
      </c>
      <c r="H55" s="49">
        <v>1.35</v>
      </c>
      <c r="I55" s="32">
        <v>18355</v>
      </c>
      <c r="J55" s="33">
        <v>1298.0044560065376</v>
      </c>
      <c r="K55" s="33">
        <v>275.83187850721873</v>
      </c>
      <c r="L55" s="33">
        <v>1079.8065999999997</v>
      </c>
      <c r="M55" s="33">
        <v>38.16979999999999</v>
      </c>
      <c r="N55" s="50">
        <v>7776.655064084332</v>
      </c>
      <c r="O55" s="50">
        <v>23824871.79</v>
      </c>
      <c r="P55" s="50">
        <v>5062894.13</v>
      </c>
      <c r="Q55" s="50">
        <v>8397283.46</v>
      </c>
      <c r="R55" s="50">
        <v>366430.08</v>
      </c>
      <c r="S55" s="51">
        <v>37651479.46</v>
      </c>
      <c r="T55" s="51">
        <v>12262015.42</v>
      </c>
      <c r="U55" s="51">
        <v>25389464.04</v>
      </c>
      <c r="V55" s="51">
        <v>0</v>
      </c>
      <c r="W55" s="51">
        <f t="shared" si="0"/>
        <v>25389464.04</v>
      </c>
    </row>
    <row r="56" spans="1:23" s="4" customFormat="1" ht="12.75" outlineLevel="2">
      <c r="A56" s="18" t="s">
        <v>79</v>
      </c>
      <c r="B56" s="18" t="s">
        <v>195</v>
      </c>
      <c r="C56" s="18" t="s">
        <v>88</v>
      </c>
      <c r="D56" s="18" t="s">
        <v>89</v>
      </c>
      <c r="E56" s="18" t="s">
        <v>52</v>
      </c>
      <c r="F56" s="18" t="s">
        <v>171</v>
      </c>
      <c r="G56" s="18" t="s">
        <v>115</v>
      </c>
      <c r="H56" s="49">
        <v>1.3</v>
      </c>
      <c r="I56" s="32">
        <v>20485</v>
      </c>
      <c r="J56" s="33">
        <v>1282.0099980473517</v>
      </c>
      <c r="K56" s="33">
        <v>272.4329831584086</v>
      </c>
      <c r="L56" s="33">
        <v>1515.8865999999996</v>
      </c>
      <c r="M56" s="33">
        <v>114.12750000000003</v>
      </c>
      <c r="N56" s="50">
        <v>7488.630802451578</v>
      </c>
      <c r="O56" s="50">
        <v>26261974.81</v>
      </c>
      <c r="P56" s="50">
        <v>5580789.66</v>
      </c>
      <c r="Q56" s="50">
        <v>11351915.09</v>
      </c>
      <c r="R56" s="50">
        <v>1095624</v>
      </c>
      <c r="S56" s="51">
        <v>44290303.56</v>
      </c>
      <c r="T56" s="51">
        <v>16866765.96</v>
      </c>
      <c r="U56" s="51">
        <v>27423537.6</v>
      </c>
      <c r="V56" s="51">
        <v>0</v>
      </c>
      <c r="W56" s="51">
        <f t="shared" si="0"/>
        <v>27423537.6</v>
      </c>
    </row>
    <row r="57" spans="1:23" s="4" customFormat="1" ht="12.75" outlineLevel="2">
      <c r="A57" s="18" t="s">
        <v>79</v>
      </c>
      <c r="B57" s="18" t="s">
        <v>195</v>
      </c>
      <c r="C57" s="18" t="s">
        <v>88</v>
      </c>
      <c r="D57" s="18" t="s">
        <v>89</v>
      </c>
      <c r="E57" s="18" t="s">
        <v>53</v>
      </c>
      <c r="F57" s="18" t="s">
        <v>172</v>
      </c>
      <c r="G57" s="18" t="s">
        <v>115</v>
      </c>
      <c r="H57" s="49">
        <v>1.3</v>
      </c>
      <c r="I57" s="32">
        <v>25483</v>
      </c>
      <c r="J57" s="33">
        <v>1232.6787077659617</v>
      </c>
      <c r="K57" s="33">
        <v>261.9498583369305</v>
      </c>
      <c r="L57" s="33">
        <v>1315.5179999999998</v>
      </c>
      <c r="M57" s="33">
        <v>62.8482</v>
      </c>
      <c r="N57" s="50">
        <v>7488.630802451578</v>
      </c>
      <c r="O57" s="50">
        <v>31412351.51</v>
      </c>
      <c r="P57" s="50">
        <v>6675268.24</v>
      </c>
      <c r="Q57" s="50">
        <v>9851428.62</v>
      </c>
      <c r="R57" s="50">
        <v>603342.72</v>
      </c>
      <c r="S57" s="51">
        <v>48542391.09</v>
      </c>
      <c r="T57" s="51">
        <v>17812386.98</v>
      </c>
      <c r="U57" s="51">
        <v>30730004.11</v>
      </c>
      <c r="V57" s="51">
        <v>0</v>
      </c>
      <c r="W57" s="51">
        <f t="shared" si="0"/>
        <v>30730004.11</v>
      </c>
    </row>
    <row r="58" spans="1:23" s="4" customFormat="1" ht="12.75" outlineLevel="1">
      <c r="A58" s="14"/>
      <c r="B58" s="14"/>
      <c r="C58" s="14"/>
      <c r="D58" s="16" t="s">
        <v>386</v>
      </c>
      <c r="E58" s="14"/>
      <c r="F58" s="14"/>
      <c r="G58" s="14"/>
      <c r="H58" s="70"/>
      <c r="I58" s="35">
        <f>SUBTOTAL(9,I47:I57)</f>
        <v>488307</v>
      </c>
      <c r="J58" s="36"/>
      <c r="K58" s="36"/>
      <c r="L58" s="36">
        <f>SUBTOTAL(9,L47:L57)</f>
        <v>59079.99830000002</v>
      </c>
      <c r="M58" s="36">
        <f>SUBTOTAL(9,M47:M57)</f>
        <v>3224.808900000001</v>
      </c>
      <c r="N58" s="15"/>
      <c r="O58" s="15">
        <f>SUBTOTAL(9,O47:O57)</f>
        <v>503893388.61</v>
      </c>
      <c r="P58" s="15">
        <f>SUBTOTAL(9,P47:P57)</f>
        <v>107079647.72</v>
      </c>
      <c r="Q58" s="15">
        <f>SUBTOTAL(9,Q47:Q57)</f>
        <v>388613844.99999994</v>
      </c>
      <c r="R58" s="15">
        <f>SUBTOTAL(9,R47:R57)</f>
        <v>30958165.439999994</v>
      </c>
      <c r="S58" s="58"/>
      <c r="T58" s="58">
        <f>SUBTOTAL(9,T47:T57)</f>
        <v>554837216.0200001</v>
      </c>
      <c r="U58" s="58">
        <f>SUBTOTAL(9,U47:U57)</f>
        <v>475707830.75000006</v>
      </c>
      <c r="V58" s="58">
        <f>SUBTOTAL(9,V47:V57)</f>
        <v>61816562.03</v>
      </c>
      <c r="W58" s="58">
        <f>SUBTOTAL(9,W47:W57)</f>
        <v>537524392.7800001</v>
      </c>
    </row>
    <row r="59" spans="1:23" s="4" customFormat="1" ht="12.75" outlineLevel="2">
      <c r="A59" s="57" t="s">
        <v>79</v>
      </c>
      <c r="B59" s="57" t="s">
        <v>195</v>
      </c>
      <c r="C59" s="57" t="s">
        <v>90</v>
      </c>
      <c r="D59" s="57" t="s">
        <v>91</v>
      </c>
      <c r="E59" s="57" t="s">
        <v>54</v>
      </c>
      <c r="F59" s="57" t="s">
        <v>130</v>
      </c>
      <c r="G59" s="57" t="s">
        <v>106</v>
      </c>
      <c r="H59" s="65">
        <v>1.15</v>
      </c>
      <c r="I59" s="66">
        <v>43734</v>
      </c>
      <c r="J59" s="67">
        <v>1095.7862809255957</v>
      </c>
      <c r="K59" s="67">
        <v>232.85959207938905</v>
      </c>
      <c r="L59" s="67">
        <v>9107.815182080005</v>
      </c>
      <c r="M59" s="67">
        <v>472.06159999999977</v>
      </c>
      <c r="N59" s="68">
        <v>6624.558017553319</v>
      </c>
      <c r="O59" s="68">
        <v>47923117.21</v>
      </c>
      <c r="P59" s="68">
        <v>10183881.4</v>
      </c>
      <c r="Q59" s="68">
        <v>60335250.09</v>
      </c>
      <c r="R59" s="68">
        <v>4531791.36</v>
      </c>
      <c r="S59" s="69">
        <v>122974040.06</v>
      </c>
      <c r="T59" s="69">
        <v>140748424.35</v>
      </c>
      <c r="U59" s="69">
        <v>-17774384.29</v>
      </c>
      <c r="V59" s="69">
        <v>17774384.29</v>
      </c>
      <c r="W59" s="69">
        <f t="shared" si="0"/>
        <v>0</v>
      </c>
    </row>
    <row r="60" spans="1:23" s="4" customFormat="1" ht="12.75" outlineLevel="2">
      <c r="A60" s="18" t="s">
        <v>79</v>
      </c>
      <c r="B60" s="18" t="s">
        <v>195</v>
      </c>
      <c r="C60" s="18" t="s">
        <v>90</v>
      </c>
      <c r="D60" s="18" t="s">
        <v>91</v>
      </c>
      <c r="E60" s="18" t="s">
        <v>55</v>
      </c>
      <c r="F60" s="18" t="s">
        <v>131</v>
      </c>
      <c r="G60" s="18" t="s">
        <v>106</v>
      </c>
      <c r="H60" s="49">
        <v>1.15</v>
      </c>
      <c r="I60" s="32">
        <v>39566</v>
      </c>
      <c r="J60" s="33">
        <v>1125.119360814841</v>
      </c>
      <c r="K60" s="33">
        <v>239.093005610878</v>
      </c>
      <c r="L60" s="33">
        <v>6457.0877</v>
      </c>
      <c r="M60" s="33">
        <v>150.00919999999996</v>
      </c>
      <c r="N60" s="50">
        <v>6624.558017553319</v>
      </c>
      <c r="O60" s="50">
        <v>44516472.63</v>
      </c>
      <c r="P60" s="50">
        <v>9459953.86</v>
      </c>
      <c r="Q60" s="50">
        <v>42775352.09</v>
      </c>
      <c r="R60" s="50">
        <v>1440088.32</v>
      </c>
      <c r="S60" s="51">
        <v>98191866.9</v>
      </c>
      <c r="T60" s="51">
        <v>109934383.16</v>
      </c>
      <c r="U60" s="51">
        <v>-11742516.26</v>
      </c>
      <c r="V60" s="51">
        <v>63831085.17</v>
      </c>
      <c r="W60" s="51">
        <f t="shared" si="0"/>
        <v>52088568.910000004</v>
      </c>
    </row>
    <row r="61" spans="1:23" s="4" customFormat="1" ht="12.75" outlineLevel="2">
      <c r="A61" s="18" t="s">
        <v>79</v>
      </c>
      <c r="B61" s="18" t="s">
        <v>195</v>
      </c>
      <c r="C61" s="18" t="s">
        <v>90</v>
      </c>
      <c r="D61" s="18" t="s">
        <v>91</v>
      </c>
      <c r="E61" s="18" t="s">
        <v>56</v>
      </c>
      <c r="F61" s="18" t="s">
        <v>173</v>
      </c>
      <c r="G61" s="18" t="s">
        <v>115</v>
      </c>
      <c r="H61" s="49">
        <v>1.3</v>
      </c>
      <c r="I61" s="32">
        <v>21949</v>
      </c>
      <c r="J61" s="33">
        <v>1265.2334302246115</v>
      </c>
      <c r="K61" s="33">
        <v>268.86788555287256</v>
      </c>
      <c r="L61" s="33">
        <v>1171.635</v>
      </c>
      <c r="M61" s="33">
        <v>37.25300000000001</v>
      </c>
      <c r="N61" s="50">
        <v>7488.630802451578</v>
      </c>
      <c r="O61" s="50">
        <v>27770608.56</v>
      </c>
      <c r="P61" s="50">
        <v>5901381.22</v>
      </c>
      <c r="Q61" s="50">
        <v>8773941.95</v>
      </c>
      <c r="R61" s="50">
        <v>357628.8</v>
      </c>
      <c r="S61" s="51">
        <v>42803560.53</v>
      </c>
      <c r="T61" s="51">
        <v>29782693.3</v>
      </c>
      <c r="U61" s="51">
        <v>13020867.23</v>
      </c>
      <c r="V61" s="51">
        <v>4517224.42</v>
      </c>
      <c r="W61" s="51">
        <f t="shared" si="0"/>
        <v>17538091.65</v>
      </c>
    </row>
    <row r="62" spans="1:23" s="4" customFormat="1" ht="12.75" outlineLevel="2">
      <c r="A62" s="18" t="s">
        <v>79</v>
      </c>
      <c r="B62" s="18" t="s">
        <v>195</v>
      </c>
      <c r="C62" s="18" t="s">
        <v>90</v>
      </c>
      <c r="D62" s="18" t="s">
        <v>91</v>
      </c>
      <c r="E62" s="18" t="s">
        <v>57</v>
      </c>
      <c r="F62" s="18" t="s">
        <v>174</v>
      </c>
      <c r="G62" s="18" t="s">
        <v>112</v>
      </c>
      <c r="H62" s="49">
        <v>1.35</v>
      </c>
      <c r="I62" s="32">
        <v>19762</v>
      </c>
      <c r="J62" s="33">
        <v>1289.439112944034</v>
      </c>
      <c r="K62" s="33">
        <v>274.01170377492156</v>
      </c>
      <c r="L62" s="33">
        <v>1290.2134999999996</v>
      </c>
      <c r="M62" s="33">
        <v>29.465600000000002</v>
      </c>
      <c r="N62" s="50">
        <v>7776.655064084332</v>
      </c>
      <c r="O62" s="50">
        <v>25481895.75</v>
      </c>
      <c r="P62" s="50">
        <v>5415019.29</v>
      </c>
      <c r="Q62" s="50">
        <v>10033545.35</v>
      </c>
      <c r="R62" s="50">
        <v>282869.76</v>
      </c>
      <c r="S62" s="51">
        <v>41213330.15</v>
      </c>
      <c r="T62" s="51">
        <v>21497714.58</v>
      </c>
      <c r="U62" s="51">
        <v>19715615.57</v>
      </c>
      <c r="V62" s="51">
        <v>0</v>
      </c>
      <c r="W62" s="51">
        <f t="shared" si="0"/>
        <v>19715615.57</v>
      </c>
    </row>
    <row r="63" spans="1:23" s="4" customFormat="1" ht="12.75" outlineLevel="2">
      <c r="A63" s="18" t="s">
        <v>79</v>
      </c>
      <c r="B63" s="18" t="s">
        <v>195</v>
      </c>
      <c r="C63" s="18" t="s">
        <v>90</v>
      </c>
      <c r="D63" s="18" t="s">
        <v>91</v>
      </c>
      <c r="E63" s="18" t="s">
        <v>58</v>
      </c>
      <c r="F63" s="18" t="s">
        <v>175</v>
      </c>
      <c r="G63" s="18" t="s">
        <v>112</v>
      </c>
      <c r="H63" s="49">
        <v>1.35</v>
      </c>
      <c r="I63" s="32">
        <v>11553</v>
      </c>
      <c r="J63" s="33">
        <v>1368.835465247122</v>
      </c>
      <c r="K63" s="33">
        <v>290.88379122305895</v>
      </c>
      <c r="L63" s="33">
        <v>537.8621999999999</v>
      </c>
      <c r="M63" s="33">
        <v>15.996200000000002</v>
      </c>
      <c r="N63" s="50">
        <v>7776.655064084332</v>
      </c>
      <c r="O63" s="50">
        <v>15814156.13</v>
      </c>
      <c r="P63" s="50">
        <v>3360580.44</v>
      </c>
      <c r="Q63" s="50">
        <v>4182768.8</v>
      </c>
      <c r="R63" s="50">
        <v>153563.52</v>
      </c>
      <c r="S63" s="51">
        <v>23511068.89</v>
      </c>
      <c r="T63" s="51">
        <v>19874651.16</v>
      </c>
      <c r="U63" s="51">
        <v>3636417.73</v>
      </c>
      <c r="V63" s="51">
        <v>12100589.49</v>
      </c>
      <c r="W63" s="51">
        <f t="shared" si="0"/>
        <v>15737007.22</v>
      </c>
    </row>
    <row r="64" spans="1:23" s="4" customFormat="1" ht="12.75" outlineLevel="2">
      <c r="A64" s="18" t="s">
        <v>79</v>
      </c>
      <c r="B64" s="18" t="s">
        <v>195</v>
      </c>
      <c r="C64" s="18" t="s">
        <v>90</v>
      </c>
      <c r="D64" s="18" t="s">
        <v>91</v>
      </c>
      <c r="E64" s="18" t="s">
        <v>59</v>
      </c>
      <c r="F64" s="18" t="s">
        <v>176</v>
      </c>
      <c r="G64" s="18" t="s">
        <v>117</v>
      </c>
      <c r="H64" s="49">
        <v>1.4</v>
      </c>
      <c r="I64" s="32">
        <v>9156</v>
      </c>
      <c r="J64" s="33">
        <v>1405.3038204456093</v>
      </c>
      <c r="K64" s="33">
        <v>298.63348405417213</v>
      </c>
      <c r="L64" s="33">
        <v>701.0577</v>
      </c>
      <c r="M64" s="33">
        <v>9.5723</v>
      </c>
      <c r="N64" s="50">
        <v>8064.679325717083</v>
      </c>
      <c r="O64" s="50">
        <v>12866961.78</v>
      </c>
      <c r="P64" s="50">
        <v>2734288.18</v>
      </c>
      <c r="Q64" s="50">
        <v>5653805.54</v>
      </c>
      <c r="R64" s="50">
        <v>91894.08</v>
      </c>
      <c r="S64" s="51">
        <v>21346949.58</v>
      </c>
      <c r="T64" s="51">
        <v>22402759.36</v>
      </c>
      <c r="U64" s="51">
        <v>-1055809.78</v>
      </c>
      <c r="V64" s="51">
        <v>6857515.08</v>
      </c>
      <c r="W64" s="51">
        <f t="shared" si="0"/>
        <v>5801705.3</v>
      </c>
    </row>
    <row r="65" spans="1:23" s="4" customFormat="1" ht="12.75" outlineLevel="1">
      <c r="A65" s="14"/>
      <c r="B65" s="14"/>
      <c r="C65" s="14"/>
      <c r="D65" s="16" t="s">
        <v>387</v>
      </c>
      <c r="E65" s="14"/>
      <c r="F65" s="14"/>
      <c r="G65" s="14"/>
      <c r="H65" s="70"/>
      <c r="I65" s="35">
        <f>SUBTOTAL(9,I59:I64)</f>
        <v>145720</v>
      </c>
      <c r="J65" s="36"/>
      <c r="K65" s="36"/>
      <c r="L65" s="36">
        <f>SUBTOTAL(9,L59:L64)</f>
        <v>19265.671282080002</v>
      </c>
      <c r="M65" s="36">
        <f>SUBTOTAL(9,M59:M64)</f>
        <v>714.3578999999999</v>
      </c>
      <c r="N65" s="15"/>
      <c r="O65" s="15">
        <f>SUBTOTAL(9,O59:O64)</f>
        <v>174373212.06</v>
      </c>
      <c r="P65" s="15">
        <f>SUBTOTAL(9,P59:P64)</f>
        <v>37055104.38999999</v>
      </c>
      <c r="Q65" s="15">
        <f>SUBTOTAL(9,Q59:Q64)</f>
        <v>131754663.82000001</v>
      </c>
      <c r="R65" s="15">
        <f>SUBTOTAL(9,R59:R64)</f>
        <v>6857835.84</v>
      </c>
      <c r="S65" s="58"/>
      <c r="T65" s="58">
        <f>SUBTOTAL(9,T59:T64)</f>
        <v>344240625.91</v>
      </c>
      <c r="U65" s="58">
        <f>SUBTOTAL(9,U59:U64)</f>
        <v>5800190.200000004</v>
      </c>
      <c r="V65" s="58">
        <f>SUBTOTAL(9,V59:V64)</f>
        <v>105080798.45</v>
      </c>
      <c r="W65" s="58">
        <f>SUBTOTAL(9,W59:W64)</f>
        <v>110880988.64999999</v>
      </c>
    </row>
    <row r="66" spans="1:23" s="4" customFormat="1" ht="12.75" outlineLevel="2">
      <c r="A66" s="57" t="s">
        <v>79</v>
      </c>
      <c r="B66" s="57" t="s">
        <v>195</v>
      </c>
      <c r="C66" s="57" t="s">
        <v>92</v>
      </c>
      <c r="D66" s="57" t="s">
        <v>93</v>
      </c>
      <c r="E66" s="57" t="s">
        <v>60</v>
      </c>
      <c r="F66" s="57" t="s">
        <v>123</v>
      </c>
      <c r="G66" s="57" t="s">
        <v>121</v>
      </c>
      <c r="H66" s="65">
        <v>1.05</v>
      </c>
      <c r="I66" s="66">
        <v>129210</v>
      </c>
      <c r="J66" s="67">
        <v>827.8837751722003</v>
      </c>
      <c r="K66" s="67">
        <v>175.92908544230323</v>
      </c>
      <c r="L66" s="67">
        <v>46962.240537130005</v>
      </c>
      <c r="M66" s="67">
        <v>3892.05913216</v>
      </c>
      <c r="N66" s="68">
        <v>6048.509494287813</v>
      </c>
      <c r="O66" s="68">
        <v>106970862.59</v>
      </c>
      <c r="P66" s="68">
        <v>22731797.13</v>
      </c>
      <c r="Q66" s="68">
        <v>284051557.76</v>
      </c>
      <c r="R66" s="68">
        <v>37363767.67</v>
      </c>
      <c r="S66" s="69">
        <v>451117985.15</v>
      </c>
      <c r="T66" s="69">
        <v>295295888.96</v>
      </c>
      <c r="U66" s="69">
        <v>155822096.19</v>
      </c>
      <c r="V66" s="69">
        <v>51409168.28</v>
      </c>
      <c r="W66" s="69">
        <f aca="true" t="shared" si="9" ref="W66:W82">U66+V66</f>
        <v>207231264.47</v>
      </c>
    </row>
    <row r="67" spans="1:23" s="4" customFormat="1" ht="12.75" outlineLevel="2">
      <c r="A67" s="18" t="s">
        <v>79</v>
      </c>
      <c r="B67" s="18" t="s">
        <v>195</v>
      </c>
      <c r="C67" s="18" t="s">
        <v>92</v>
      </c>
      <c r="D67" s="18" t="s">
        <v>93</v>
      </c>
      <c r="E67" s="18" t="s">
        <v>61</v>
      </c>
      <c r="F67" s="18" t="s">
        <v>132</v>
      </c>
      <c r="G67" s="18" t="s">
        <v>119</v>
      </c>
      <c r="H67" s="49">
        <v>1.1</v>
      </c>
      <c r="I67" s="32">
        <v>58954</v>
      </c>
      <c r="J67" s="33">
        <v>1010.7406725582657</v>
      </c>
      <c r="K67" s="33">
        <v>214.7870117379652</v>
      </c>
      <c r="L67" s="33">
        <v>13347.107207370005</v>
      </c>
      <c r="M67" s="33">
        <v>964.6667000000002</v>
      </c>
      <c r="N67" s="50">
        <v>6336.533755920566</v>
      </c>
      <c r="O67" s="50">
        <v>59587205.61</v>
      </c>
      <c r="P67" s="50">
        <v>12662553.49</v>
      </c>
      <c r="Q67" s="50">
        <v>84574395.36</v>
      </c>
      <c r="R67" s="50">
        <v>9260800.32</v>
      </c>
      <c r="S67" s="51">
        <v>166084954.78</v>
      </c>
      <c r="T67" s="51">
        <v>154973263.94</v>
      </c>
      <c r="U67" s="51">
        <v>11111690.84</v>
      </c>
      <c r="V67" s="51">
        <v>15078010.58</v>
      </c>
      <c r="W67" s="51">
        <f t="shared" si="9"/>
        <v>26189701.42</v>
      </c>
    </row>
    <row r="68" spans="1:23" s="4" customFormat="1" ht="12.75" outlineLevel="2">
      <c r="A68" s="18" t="s">
        <v>79</v>
      </c>
      <c r="B68" s="18" t="s">
        <v>195</v>
      </c>
      <c r="C68" s="18" t="s">
        <v>92</v>
      </c>
      <c r="D68" s="18" t="s">
        <v>93</v>
      </c>
      <c r="E68" s="18" t="s">
        <v>62</v>
      </c>
      <c r="F68" s="18" t="s">
        <v>177</v>
      </c>
      <c r="G68" s="18" t="s">
        <v>111</v>
      </c>
      <c r="H68" s="49">
        <v>1.15</v>
      </c>
      <c r="I68" s="32">
        <v>50744</v>
      </c>
      <c r="J68" s="33">
        <v>1055.181544221977</v>
      </c>
      <c r="K68" s="33">
        <v>224.2309000078827</v>
      </c>
      <c r="L68" s="33">
        <v>2413.7486000000004</v>
      </c>
      <c r="M68" s="33">
        <v>192.7229</v>
      </c>
      <c r="N68" s="50">
        <v>6624.558017553319</v>
      </c>
      <c r="O68" s="50">
        <v>53544132.28</v>
      </c>
      <c r="P68" s="50">
        <v>11378372.79</v>
      </c>
      <c r="Q68" s="50">
        <v>15990017.64</v>
      </c>
      <c r="R68" s="50">
        <v>1850139.84</v>
      </c>
      <c r="S68" s="51">
        <v>82762662.55</v>
      </c>
      <c r="T68" s="51">
        <v>44402255.55</v>
      </c>
      <c r="U68" s="51">
        <v>38360407</v>
      </c>
      <c r="V68" s="51">
        <v>0</v>
      </c>
      <c r="W68" s="51">
        <f t="shared" si="9"/>
        <v>38360407</v>
      </c>
    </row>
    <row r="69" spans="1:23" s="4" customFormat="1" ht="12.75" outlineLevel="2">
      <c r="A69" s="18" t="s">
        <v>79</v>
      </c>
      <c r="B69" s="18" t="s">
        <v>195</v>
      </c>
      <c r="C69" s="18" t="s">
        <v>92</v>
      </c>
      <c r="D69" s="18" t="s">
        <v>93</v>
      </c>
      <c r="E69" s="18" t="s">
        <v>63</v>
      </c>
      <c r="F69" s="18" t="s">
        <v>178</v>
      </c>
      <c r="G69" s="18" t="s">
        <v>111</v>
      </c>
      <c r="H69" s="49">
        <v>1.15</v>
      </c>
      <c r="I69" s="32">
        <v>33835</v>
      </c>
      <c r="J69" s="33">
        <v>1166.0831517659228</v>
      </c>
      <c r="K69" s="33">
        <v>247.79799852224028</v>
      </c>
      <c r="L69" s="33">
        <v>1576.4727</v>
      </c>
      <c r="M69" s="33">
        <v>129.2548</v>
      </c>
      <c r="N69" s="50">
        <v>6624.558017553319</v>
      </c>
      <c r="O69" s="50">
        <v>39454423.44</v>
      </c>
      <c r="P69" s="50">
        <v>8384245.28</v>
      </c>
      <c r="Q69" s="50">
        <v>10443434.86</v>
      </c>
      <c r="R69" s="50">
        <v>1240846.08</v>
      </c>
      <c r="S69" s="51">
        <v>59522949.66</v>
      </c>
      <c r="T69" s="51">
        <v>33085032.49</v>
      </c>
      <c r="U69" s="51">
        <v>26437917.17</v>
      </c>
      <c r="V69" s="51">
        <v>0</v>
      </c>
      <c r="W69" s="51">
        <f t="shared" si="9"/>
        <v>26437917.17</v>
      </c>
    </row>
    <row r="70" spans="1:23" s="4" customFormat="1" ht="12.75" outlineLevel="2">
      <c r="A70" s="18" t="s">
        <v>79</v>
      </c>
      <c r="B70" s="18" t="s">
        <v>195</v>
      </c>
      <c r="C70" s="18" t="s">
        <v>92</v>
      </c>
      <c r="D70" s="18" t="s">
        <v>93</v>
      </c>
      <c r="E70" s="18" t="s">
        <v>64</v>
      </c>
      <c r="F70" s="18" t="s">
        <v>179</v>
      </c>
      <c r="G70" s="18" t="s">
        <v>115</v>
      </c>
      <c r="H70" s="49">
        <v>1.3</v>
      </c>
      <c r="I70" s="32">
        <v>25391</v>
      </c>
      <c r="J70" s="33">
        <v>1233.4113134575243</v>
      </c>
      <c r="K70" s="33">
        <v>262.1055405458627</v>
      </c>
      <c r="L70" s="33">
        <v>1546.2352999999996</v>
      </c>
      <c r="M70" s="33">
        <v>65.29919999999997</v>
      </c>
      <c r="N70" s="50">
        <v>7488.630802451578</v>
      </c>
      <c r="O70" s="50">
        <v>31317546.66</v>
      </c>
      <c r="P70" s="50">
        <v>6655121.78</v>
      </c>
      <c r="Q70" s="50">
        <v>11579185.3</v>
      </c>
      <c r="R70" s="50">
        <v>626872.32</v>
      </c>
      <c r="S70" s="51">
        <v>50178726.06</v>
      </c>
      <c r="T70" s="51">
        <v>17268876.49</v>
      </c>
      <c r="U70" s="51">
        <v>32909849.57</v>
      </c>
      <c r="V70" s="51">
        <v>0</v>
      </c>
      <c r="W70" s="51">
        <f t="shared" si="9"/>
        <v>32909849.57</v>
      </c>
    </row>
    <row r="71" spans="1:23" s="4" customFormat="1" ht="12.75" outlineLevel="2">
      <c r="A71" s="18" t="s">
        <v>79</v>
      </c>
      <c r="B71" s="18" t="s">
        <v>195</v>
      </c>
      <c r="C71" s="18" t="s">
        <v>92</v>
      </c>
      <c r="D71" s="18" t="s">
        <v>93</v>
      </c>
      <c r="E71" s="18" t="s">
        <v>65</v>
      </c>
      <c r="F71" s="18" t="s">
        <v>180</v>
      </c>
      <c r="G71" s="18" t="s">
        <v>117</v>
      </c>
      <c r="H71" s="49">
        <v>1.4</v>
      </c>
      <c r="I71" s="32">
        <v>9984</v>
      </c>
      <c r="J71" s="33">
        <v>1398.6367548076923</v>
      </c>
      <c r="K71" s="33">
        <v>297.2167017227564</v>
      </c>
      <c r="L71" s="33">
        <v>416.89289999999994</v>
      </c>
      <c r="M71" s="33">
        <v>18.351399999999995</v>
      </c>
      <c r="N71" s="50">
        <v>8064.679325717083</v>
      </c>
      <c r="O71" s="50">
        <v>13963989.36</v>
      </c>
      <c r="P71" s="50">
        <v>2967411.55</v>
      </c>
      <c r="Q71" s="50">
        <v>3362107.55</v>
      </c>
      <c r="R71" s="50">
        <v>176173.44</v>
      </c>
      <c r="S71" s="51">
        <v>20469681.9</v>
      </c>
      <c r="T71" s="51">
        <v>18776915.52</v>
      </c>
      <c r="U71" s="51">
        <v>1692766.38</v>
      </c>
      <c r="V71" s="51">
        <v>4937233.23</v>
      </c>
      <c r="W71" s="51">
        <f t="shared" si="9"/>
        <v>6629999.61</v>
      </c>
    </row>
    <row r="72" spans="1:23" s="4" customFormat="1" ht="12.75" outlineLevel="2">
      <c r="A72" s="18" t="s">
        <v>79</v>
      </c>
      <c r="B72" s="18" t="s">
        <v>195</v>
      </c>
      <c r="C72" s="18" t="s">
        <v>92</v>
      </c>
      <c r="D72" s="18" t="s">
        <v>93</v>
      </c>
      <c r="E72" s="18" t="s">
        <v>66</v>
      </c>
      <c r="F72" s="18" t="s">
        <v>181</v>
      </c>
      <c r="G72" s="18" t="s">
        <v>115</v>
      </c>
      <c r="H72" s="49">
        <v>1.3</v>
      </c>
      <c r="I72" s="32">
        <v>26070</v>
      </c>
      <c r="J72" s="33">
        <v>1228.126110088224</v>
      </c>
      <c r="K72" s="33">
        <v>260.9824104334484</v>
      </c>
      <c r="L72" s="33">
        <v>984.9283999999996</v>
      </c>
      <c r="M72" s="33">
        <v>43.28569999999999</v>
      </c>
      <c r="N72" s="50">
        <v>7488.630802451578</v>
      </c>
      <c r="O72" s="50">
        <v>32017247.69</v>
      </c>
      <c r="P72" s="50">
        <v>6803811.44</v>
      </c>
      <c r="Q72" s="50">
        <v>7375765.15</v>
      </c>
      <c r="R72" s="50">
        <v>415542.72</v>
      </c>
      <c r="S72" s="51">
        <v>46612367</v>
      </c>
      <c r="T72" s="51">
        <v>21811398.74</v>
      </c>
      <c r="U72" s="51">
        <v>24800968.26</v>
      </c>
      <c r="V72" s="51">
        <v>4814334.1899999995</v>
      </c>
      <c r="W72" s="51">
        <f t="shared" si="9"/>
        <v>29615302.450000003</v>
      </c>
    </row>
    <row r="73" spans="1:23" s="4" customFormat="1" ht="12.75" outlineLevel="2">
      <c r="A73" s="18" t="s">
        <v>79</v>
      </c>
      <c r="B73" s="18" t="s">
        <v>195</v>
      </c>
      <c r="C73" s="18" t="s">
        <v>92</v>
      </c>
      <c r="D73" s="18" t="s">
        <v>93</v>
      </c>
      <c r="E73" s="18" t="s">
        <v>67</v>
      </c>
      <c r="F73" s="18" t="s">
        <v>182</v>
      </c>
      <c r="G73" s="18" t="s">
        <v>117</v>
      </c>
      <c r="H73" s="49">
        <v>1.4</v>
      </c>
      <c r="I73" s="32">
        <v>5547</v>
      </c>
      <c r="J73" s="33">
        <v>1457.6081503515413</v>
      </c>
      <c r="K73" s="33">
        <v>309.7483919235623</v>
      </c>
      <c r="L73" s="33">
        <v>380.5473</v>
      </c>
      <c r="M73" s="33">
        <v>13.771499999999998</v>
      </c>
      <c r="N73" s="50">
        <v>8064.679325717083</v>
      </c>
      <c r="O73" s="50">
        <v>8085352.41</v>
      </c>
      <c r="P73" s="50">
        <v>1718174.33</v>
      </c>
      <c r="Q73" s="50">
        <v>3068991.94</v>
      </c>
      <c r="R73" s="50">
        <v>132206.4</v>
      </c>
      <c r="S73" s="51">
        <v>13004725.08</v>
      </c>
      <c r="T73" s="51">
        <v>12254063.32</v>
      </c>
      <c r="U73" s="51">
        <v>750661.76</v>
      </c>
      <c r="V73" s="51">
        <v>5964339</v>
      </c>
      <c r="W73" s="51">
        <f t="shared" si="9"/>
        <v>6715000.76</v>
      </c>
    </row>
    <row r="74" spans="1:23" s="4" customFormat="1" ht="12.75" outlineLevel="2">
      <c r="A74" s="18" t="s">
        <v>79</v>
      </c>
      <c r="B74" s="18" t="s">
        <v>195</v>
      </c>
      <c r="C74" s="18" t="s">
        <v>92</v>
      </c>
      <c r="D74" s="18" t="s">
        <v>93</v>
      </c>
      <c r="E74" s="18" t="s">
        <v>68</v>
      </c>
      <c r="F74" s="18" t="s">
        <v>183</v>
      </c>
      <c r="G74" s="18" t="s">
        <v>117</v>
      </c>
      <c r="H74" s="49">
        <v>1.4</v>
      </c>
      <c r="I74" s="32">
        <v>8114</v>
      </c>
      <c r="J74" s="33">
        <v>1415.6276694601922</v>
      </c>
      <c r="K74" s="33">
        <v>300.8273490263742</v>
      </c>
      <c r="L74" s="33">
        <v>442.3691000000001</v>
      </c>
      <c r="M74" s="33">
        <v>24.404299999999996</v>
      </c>
      <c r="N74" s="50">
        <v>8064.679325717083</v>
      </c>
      <c r="O74" s="50">
        <v>11486402.91</v>
      </c>
      <c r="P74" s="50">
        <v>2440913.11</v>
      </c>
      <c r="Q74" s="50">
        <v>3567564.94</v>
      </c>
      <c r="R74" s="50">
        <v>234281.28</v>
      </c>
      <c r="S74" s="51">
        <v>17729162.24</v>
      </c>
      <c r="T74" s="51">
        <v>15958893.82</v>
      </c>
      <c r="U74" s="51">
        <v>1770268.42</v>
      </c>
      <c r="V74" s="51">
        <v>4859731.8</v>
      </c>
      <c r="W74" s="51">
        <f t="shared" si="9"/>
        <v>6630000.22</v>
      </c>
    </row>
    <row r="75" spans="1:23" s="4" customFormat="1" ht="12.75" outlineLevel="2">
      <c r="A75" s="18" t="s">
        <v>79</v>
      </c>
      <c r="B75" s="18" t="s">
        <v>195</v>
      </c>
      <c r="C75" s="18" t="s">
        <v>92</v>
      </c>
      <c r="D75" s="18" t="s">
        <v>93</v>
      </c>
      <c r="E75" s="18" t="s">
        <v>69</v>
      </c>
      <c r="F75" s="18" t="s">
        <v>184</v>
      </c>
      <c r="G75" s="18" t="s">
        <v>112</v>
      </c>
      <c r="H75" s="49">
        <v>1.35</v>
      </c>
      <c r="I75" s="32">
        <v>18576</v>
      </c>
      <c r="J75" s="33">
        <v>1296.5731858311801</v>
      </c>
      <c r="K75" s="33">
        <v>275.52772717484925</v>
      </c>
      <c r="L75" s="33">
        <v>967.0653</v>
      </c>
      <c r="M75" s="33">
        <v>83.02749999999997</v>
      </c>
      <c r="N75" s="50">
        <v>7776.655064084332</v>
      </c>
      <c r="O75" s="50">
        <v>24085143.5</v>
      </c>
      <c r="P75" s="50">
        <v>5118203.06</v>
      </c>
      <c r="Q75" s="50">
        <v>7520533.26</v>
      </c>
      <c r="R75" s="50">
        <v>797064</v>
      </c>
      <c r="S75" s="51">
        <v>37520943.82</v>
      </c>
      <c r="T75" s="51">
        <v>29295773.47</v>
      </c>
      <c r="U75" s="51">
        <v>8225170.35</v>
      </c>
      <c r="V75" s="51">
        <v>5357663.42</v>
      </c>
      <c r="W75" s="51">
        <f t="shared" si="9"/>
        <v>13582833.77</v>
      </c>
    </row>
    <row r="76" spans="1:23" s="4" customFormat="1" ht="12.75" outlineLevel="2">
      <c r="A76" s="18" t="s">
        <v>79</v>
      </c>
      <c r="B76" s="18" t="s">
        <v>195</v>
      </c>
      <c r="C76" s="18" t="s">
        <v>92</v>
      </c>
      <c r="D76" s="18" t="s">
        <v>93</v>
      </c>
      <c r="E76" s="18" t="s">
        <v>70</v>
      </c>
      <c r="F76" s="18" t="s">
        <v>185</v>
      </c>
      <c r="G76" s="18" t="s">
        <v>110</v>
      </c>
      <c r="H76" s="49">
        <v>1.2</v>
      </c>
      <c r="I76" s="32">
        <v>42974</v>
      </c>
      <c r="J76" s="33">
        <v>1100.8463010192208</v>
      </c>
      <c r="K76" s="33">
        <v>233.93486945595012</v>
      </c>
      <c r="L76" s="33">
        <v>1091.2321000000002</v>
      </c>
      <c r="M76" s="33">
        <v>215.38219999999995</v>
      </c>
      <c r="N76" s="50">
        <v>6912.582279186072</v>
      </c>
      <c r="O76" s="50">
        <v>47307768.94</v>
      </c>
      <c r="P76" s="50">
        <v>10053117.08</v>
      </c>
      <c r="Q76" s="50">
        <v>7543231.68</v>
      </c>
      <c r="R76" s="50">
        <v>2067669.12</v>
      </c>
      <c r="S76" s="51">
        <v>66971786.82</v>
      </c>
      <c r="T76" s="51">
        <v>24918959.37</v>
      </c>
      <c r="U76" s="51">
        <v>42052827.45</v>
      </c>
      <c r="V76" s="51">
        <v>0</v>
      </c>
      <c r="W76" s="51">
        <f t="shared" si="9"/>
        <v>42052827.45</v>
      </c>
    </row>
    <row r="77" spans="1:23" s="4" customFormat="1" ht="12.75" outlineLevel="2">
      <c r="A77" s="18" t="s">
        <v>79</v>
      </c>
      <c r="B77" s="18" t="s">
        <v>195</v>
      </c>
      <c r="C77" s="18" t="s">
        <v>92</v>
      </c>
      <c r="D77" s="18" t="s">
        <v>93</v>
      </c>
      <c r="E77" s="18" t="s">
        <v>71</v>
      </c>
      <c r="F77" s="18" t="s">
        <v>186</v>
      </c>
      <c r="G77" s="18" t="s">
        <v>112</v>
      </c>
      <c r="H77" s="49">
        <v>1.35</v>
      </c>
      <c r="I77" s="32">
        <v>15180</v>
      </c>
      <c r="J77" s="33">
        <v>1323.166941370224</v>
      </c>
      <c r="K77" s="33">
        <v>281.1790217391304</v>
      </c>
      <c r="L77" s="33">
        <v>935.4748999999999</v>
      </c>
      <c r="M77" s="33">
        <v>97.56910000000002</v>
      </c>
      <c r="N77" s="50">
        <v>7776.655064084332</v>
      </c>
      <c r="O77" s="50">
        <v>20085674.17</v>
      </c>
      <c r="P77" s="50">
        <v>4268297.55</v>
      </c>
      <c r="Q77" s="50">
        <v>7274865.62</v>
      </c>
      <c r="R77" s="50">
        <v>936663.36</v>
      </c>
      <c r="S77" s="51">
        <v>32565500.7</v>
      </c>
      <c r="T77" s="51">
        <v>18193712.49</v>
      </c>
      <c r="U77" s="51">
        <v>14371788.21</v>
      </c>
      <c r="V77" s="51">
        <v>0</v>
      </c>
      <c r="W77" s="51">
        <f t="shared" si="9"/>
        <v>14371788.21</v>
      </c>
    </row>
    <row r="78" spans="1:23" s="4" customFormat="1" ht="12.75" outlineLevel="1">
      <c r="A78" s="14"/>
      <c r="B78" s="14"/>
      <c r="C78" s="14"/>
      <c r="D78" s="16" t="s">
        <v>388</v>
      </c>
      <c r="E78" s="14"/>
      <c r="F78" s="14"/>
      <c r="G78" s="14"/>
      <c r="H78" s="70"/>
      <c r="I78" s="35">
        <f>SUBTOTAL(9,I66:I77)</f>
        <v>424579</v>
      </c>
      <c r="J78" s="36"/>
      <c r="K78" s="36"/>
      <c r="L78" s="36">
        <f>SUBTOTAL(9,L66:L77)</f>
        <v>71064.31434450002</v>
      </c>
      <c r="M78" s="36">
        <f>SUBTOTAL(9,M66:M77)</f>
        <v>5739.79443216</v>
      </c>
      <c r="N78" s="15"/>
      <c r="O78" s="15">
        <f aca="true" t="shared" si="10" ref="O78:W78">SUBTOTAL(9,O66:O77)</f>
        <v>447905749.56000006</v>
      </c>
      <c r="P78" s="15">
        <f t="shared" si="10"/>
        <v>95182018.58999999</v>
      </c>
      <c r="Q78" s="15">
        <f t="shared" si="10"/>
        <v>446351651.06</v>
      </c>
      <c r="R78" s="15">
        <f t="shared" si="10"/>
        <v>55102026.55</v>
      </c>
      <c r="S78" s="15">
        <f t="shared" si="10"/>
        <v>1044541445.76</v>
      </c>
      <c r="T78" s="58">
        <f t="shared" si="10"/>
        <v>686235034.1600001</v>
      </c>
      <c r="U78" s="58">
        <f t="shared" si="10"/>
        <v>358306411.59999996</v>
      </c>
      <c r="V78" s="58">
        <f t="shared" si="10"/>
        <v>92420480.5</v>
      </c>
      <c r="W78" s="58">
        <f t="shared" si="10"/>
        <v>450726892.09999996</v>
      </c>
    </row>
    <row r="79" spans="1:23" s="4" customFormat="1" ht="12.75" outlineLevel="2">
      <c r="A79" s="57" t="s">
        <v>79</v>
      </c>
      <c r="B79" s="57" t="s">
        <v>195</v>
      </c>
      <c r="C79" s="57" t="s">
        <v>94</v>
      </c>
      <c r="D79" s="57" t="s">
        <v>95</v>
      </c>
      <c r="E79" s="57" t="s">
        <v>72</v>
      </c>
      <c r="F79" s="57" t="s">
        <v>133</v>
      </c>
      <c r="G79" s="57" t="s">
        <v>119</v>
      </c>
      <c r="H79" s="65">
        <v>1.1</v>
      </c>
      <c r="I79" s="66">
        <v>65139</v>
      </c>
      <c r="J79" s="67">
        <v>981.7562606119222</v>
      </c>
      <c r="K79" s="67">
        <v>208.62769170542995</v>
      </c>
      <c r="L79" s="67">
        <v>15724.208576820007</v>
      </c>
      <c r="M79" s="67">
        <v>942.3454000000002</v>
      </c>
      <c r="N79" s="68">
        <v>6336.533755920566</v>
      </c>
      <c r="O79" s="68">
        <v>63950621.06</v>
      </c>
      <c r="P79" s="68">
        <v>13589799.21</v>
      </c>
      <c r="Q79" s="68">
        <v>99636978.43</v>
      </c>
      <c r="R79" s="68">
        <v>9046515.84</v>
      </c>
      <c r="S79" s="69">
        <v>186223914.54</v>
      </c>
      <c r="T79" s="69">
        <v>173564036.4</v>
      </c>
      <c r="U79" s="69">
        <v>12659878.14</v>
      </c>
      <c r="V79" s="69">
        <v>23073599.78</v>
      </c>
      <c r="W79" s="69">
        <f t="shared" si="9"/>
        <v>35733477.92</v>
      </c>
    </row>
    <row r="80" spans="1:23" s="4" customFormat="1" ht="12.75" outlineLevel="2">
      <c r="A80" s="18" t="s">
        <v>79</v>
      </c>
      <c r="B80" s="18" t="s">
        <v>195</v>
      </c>
      <c r="C80" s="18" t="s">
        <v>94</v>
      </c>
      <c r="D80" s="18" t="s">
        <v>95</v>
      </c>
      <c r="E80" s="18" t="s">
        <v>73</v>
      </c>
      <c r="F80" s="18" t="s">
        <v>187</v>
      </c>
      <c r="G80" s="18" t="s">
        <v>105</v>
      </c>
      <c r="H80" s="49">
        <v>1.5</v>
      </c>
      <c r="I80" s="32">
        <v>14598</v>
      </c>
      <c r="J80" s="33">
        <v>1328.96648513495</v>
      </c>
      <c r="K80" s="33">
        <v>282.4114508836827</v>
      </c>
      <c r="L80" s="33">
        <v>552.9110000000002</v>
      </c>
      <c r="M80" s="33">
        <v>41.3975</v>
      </c>
      <c r="N80" s="50">
        <v>8640.72784898259</v>
      </c>
      <c r="O80" s="50">
        <v>19400252.75</v>
      </c>
      <c r="P80" s="50">
        <v>4122642.36</v>
      </c>
      <c r="Q80" s="50">
        <v>4777553.48</v>
      </c>
      <c r="R80" s="50">
        <v>397416</v>
      </c>
      <c r="S80" s="51">
        <v>28697864.59</v>
      </c>
      <c r="T80" s="51">
        <v>24479028.69</v>
      </c>
      <c r="U80" s="51">
        <v>4218835.9</v>
      </c>
      <c r="V80" s="51">
        <v>2375634.58</v>
      </c>
      <c r="W80" s="51">
        <f t="shared" si="9"/>
        <v>6594470.48</v>
      </c>
    </row>
    <row r="81" spans="1:23" s="4" customFormat="1" ht="12.75" outlineLevel="2">
      <c r="A81" s="18" t="s">
        <v>79</v>
      </c>
      <c r="B81" s="18" t="s">
        <v>195</v>
      </c>
      <c r="C81" s="18" t="s">
        <v>94</v>
      </c>
      <c r="D81" s="18" t="s">
        <v>95</v>
      </c>
      <c r="E81" s="18" t="s">
        <v>74</v>
      </c>
      <c r="F81" s="18" t="s">
        <v>188</v>
      </c>
      <c r="G81" s="18" t="s">
        <v>111</v>
      </c>
      <c r="H81" s="49">
        <v>1.15</v>
      </c>
      <c r="I81" s="32">
        <v>45085</v>
      </c>
      <c r="J81" s="33">
        <v>1087.2125924365087</v>
      </c>
      <c r="K81" s="33">
        <v>231.03764422757013</v>
      </c>
      <c r="L81" s="33">
        <v>1919.32</v>
      </c>
      <c r="M81" s="33">
        <v>77.81519999999999</v>
      </c>
      <c r="N81" s="50">
        <v>6624.558017553319</v>
      </c>
      <c r="O81" s="50">
        <v>49016979.73</v>
      </c>
      <c r="P81" s="50">
        <v>10416332.19</v>
      </c>
      <c r="Q81" s="50">
        <v>12714646.69</v>
      </c>
      <c r="R81" s="50">
        <v>747025.92</v>
      </c>
      <c r="S81" s="51">
        <v>72894984.53</v>
      </c>
      <c r="T81" s="51">
        <v>44945228.96</v>
      </c>
      <c r="U81" s="51">
        <v>27949755.57</v>
      </c>
      <c r="V81" s="51">
        <v>8503050.45</v>
      </c>
      <c r="W81" s="51">
        <f t="shared" si="9"/>
        <v>36452806.019999996</v>
      </c>
    </row>
    <row r="82" spans="1:23" s="4" customFormat="1" ht="12.75" outlineLevel="2">
      <c r="A82" s="18" t="s">
        <v>79</v>
      </c>
      <c r="B82" s="18" t="s">
        <v>195</v>
      </c>
      <c r="C82" s="18" t="s">
        <v>94</v>
      </c>
      <c r="D82" s="18" t="s">
        <v>95</v>
      </c>
      <c r="E82" s="18" t="s">
        <v>75</v>
      </c>
      <c r="F82" s="18" t="s">
        <v>189</v>
      </c>
      <c r="G82" s="18" t="s">
        <v>115</v>
      </c>
      <c r="H82" s="49">
        <v>1.3</v>
      </c>
      <c r="I82" s="32">
        <v>28891</v>
      </c>
      <c r="J82" s="33">
        <v>1208.828113599391</v>
      </c>
      <c r="K82" s="33">
        <v>256.8814980443737</v>
      </c>
      <c r="L82" s="33">
        <v>1114.3583</v>
      </c>
      <c r="M82" s="33">
        <v>51.44830000000002</v>
      </c>
      <c r="N82" s="50">
        <v>7488.630802451578</v>
      </c>
      <c r="O82" s="50">
        <v>34924253.03</v>
      </c>
      <c r="P82" s="50">
        <v>7421563.36</v>
      </c>
      <c r="Q82" s="50">
        <v>8345017.89</v>
      </c>
      <c r="R82" s="50">
        <v>493903.68</v>
      </c>
      <c r="S82" s="51">
        <v>51184737.96</v>
      </c>
      <c r="T82" s="51">
        <v>33167401.21</v>
      </c>
      <c r="U82" s="51">
        <v>18017336.75</v>
      </c>
      <c r="V82" s="51">
        <v>5417665.26</v>
      </c>
      <c r="W82" s="51">
        <f t="shared" si="9"/>
        <v>23435002.009999998</v>
      </c>
    </row>
    <row r="83" spans="1:23" s="4" customFormat="1" ht="12.75" outlineLevel="1">
      <c r="A83" s="14"/>
      <c r="B83" s="14"/>
      <c r="C83" s="14"/>
      <c r="D83" s="16" t="s">
        <v>389</v>
      </c>
      <c r="E83" s="14"/>
      <c r="F83" s="14"/>
      <c r="G83" s="14"/>
      <c r="H83" s="70"/>
      <c r="I83" s="35">
        <f>SUBTOTAL(9,I79:I82)</f>
        <v>153713</v>
      </c>
      <c r="J83" s="36"/>
      <c r="K83" s="36"/>
      <c r="L83" s="36">
        <f>SUBTOTAL(9,L79:L82)</f>
        <v>19310.79787682001</v>
      </c>
      <c r="M83" s="36">
        <f>SUBTOTAL(9,M79:M82)</f>
        <v>1113.0064000000002</v>
      </c>
      <c r="N83" s="15"/>
      <c r="O83" s="15">
        <f aca="true" t="shared" si="11" ref="O83:W83">SUBTOTAL(9,O79:O82)</f>
        <v>167292106.57</v>
      </c>
      <c r="P83" s="15">
        <f t="shared" si="11"/>
        <v>35550337.12</v>
      </c>
      <c r="Q83" s="15">
        <f t="shared" si="11"/>
        <v>125474196.49000001</v>
      </c>
      <c r="R83" s="15">
        <f t="shared" si="11"/>
        <v>10684861.44</v>
      </c>
      <c r="S83" s="15">
        <f t="shared" si="11"/>
        <v>339001501.61999995</v>
      </c>
      <c r="T83" s="58">
        <f t="shared" si="11"/>
        <v>276155695.26</v>
      </c>
      <c r="U83" s="58">
        <f t="shared" si="11"/>
        <v>62845806.36</v>
      </c>
      <c r="V83" s="58">
        <f t="shared" si="11"/>
        <v>39369950.07</v>
      </c>
      <c r="W83" s="58">
        <f t="shared" si="11"/>
        <v>102215756.43</v>
      </c>
    </row>
    <row r="84" spans="1:23" s="4" customFormat="1" ht="12.75">
      <c r="A84" s="28"/>
      <c r="B84" s="28"/>
      <c r="C84" s="28"/>
      <c r="D84" s="30" t="s">
        <v>390</v>
      </c>
      <c r="E84" s="28"/>
      <c r="F84" s="28"/>
      <c r="G84" s="28"/>
      <c r="H84" s="71"/>
      <c r="I84" s="38">
        <f>SUBTOTAL(9,I4:I83)</f>
        <v>2965409</v>
      </c>
      <c r="J84" s="39"/>
      <c r="K84" s="39"/>
      <c r="L84" s="39">
        <f>SUBTOTAL(9,L4:L83)</f>
        <v>331381.90469906</v>
      </c>
      <c r="M84" s="39">
        <f>SUBTOTAL(9,M4:M83)</f>
        <v>22131.93393216</v>
      </c>
      <c r="N84" s="59"/>
      <c r="O84" s="59">
        <f aca="true" t="shared" si="12" ref="O84:W84">SUBTOTAL(9,O4:O83)</f>
        <v>3059664407.4900007</v>
      </c>
      <c r="P84" s="59">
        <f t="shared" si="12"/>
        <v>650192668.3900002</v>
      </c>
      <c r="Q84" s="59">
        <f t="shared" si="12"/>
        <v>2154027117.1299996</v>
      </c>
      <c r="R84" s="59">
        <f t="shared" si="12"/>
        <v>212466565.7500001</v>
      </c>
      <c r="S84" s="59">
        <f t="shared" si="12"/>
        <v>7176369847.739999</v>
      </c>
      <c r="T84" s="29">
        <f t="shared" si="12"/>
        <v>3637873549.41</v>
      </c>
      <c r="U84" s="29">
        <f t="shared" si="12"/>
        <v>2438477209.3500004</v>
      </c>
      <c r="V84" s="29">
        <f t="shared" si="12"/>
        <v>506577167.69000006</v>
      </c>
      <c r="W84" s="29">
        <f t="shared" si="12"/>
        <v>2945054377.04</v>
      </c>
    </row>
  </sheetData>
  <sheetProtection/>
  <autoFilter ref="A3:W3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C1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00390625" style="1" customWidth="1"/>
    <col min="2" max="2" width="27.8515625" style="1" customWidth="1"/>
    <col min="3" max="3" width="24.00390625" style="1" customWidth="1"/>
    <col min="4" max="16384" width="9.00390625" style="1" customWidth="1"/>
  </cols>
  <sheetData>
    <row r="1" ht="21" customHeight="1">
      <c r="A1" s="63" t="s">
        <v>416</v>
      </c>
    </row>
    <row r="2" spans="1:3" ht="32.25" customHeight="1">
      <c r="A2" s="62" t="s">
        <v>0</v>
      </c>
      <c r="B2" s="62" t="s">
        <v>373</v>
      </c>
      <c r="C2" s="64"/>
    </row>
    <row r="3" spans="1:3" ht="12.75">
      <c r="A3" s="19" t="s">
        <v>76</v>
      </c>
      <c r="B3" s="13">
        <v>135529100</v>
      </c>
      <c r="C3" s="3"/>
    </row>
    <row r="4" spans="1:3" ht="12.75">
      <c r="A4" s="19" t="s">
        <v>77</v>
      </c>
      <c r="B4" s="13">
        <v>148346700</v>
      </c>
      <c r="C4" s="3"/>
    </row>
    <row r="5" spans="1:3" ht="12.75">
      <c r="A5" s="19" t="s">
        <v>78</v>
      </c>
      <c r="B5" s="13">
        <v>99449400</v>
      </c>
      <c r="C5" s="3"/>
    </row>
    <row r="6" spans="1:3" ht="12.75">
      <c r="A6" s="19" t="s">
        <v>79</v>
      </c>
      <c r="B6" s="13">
        <v>113534000</v>
      </c>
      <c r="C6" s="3"/>
    </row>
    <row r="7" spans="1:3" ht="12.75">
      <c r="A7" s="19" t="s">
        <v>96</v>
      </c>
      <c r="B7" s="13">
        <v>124308200</v>
      </c>
      <c r="C7" s="3"/>
    </row>
    <row r="8" spans="1:3" ht="12.75">
      <c r="A8" s="19" t="s">
        <v>97</v>
      </c>
      <c r="B8" s="13">
        <v>106351100</v>
      </c>
      <c r="C8" s="3"/>
    </row>
    <row r="9" spans="1:3" ht="12.75">
      <c r="A9" s="19" t="s">
        <v>98</v>
      </c>
      <c r="B9" s="13">
        <v>152104100</v>
      </c>
      <c r="C9" s="3"/>
    </row>
    <row r="10" spans="1:3" ht="12.75">
      <c r="A10" s="19" t="s">
        <v>99</v>
      </c>
      <c r="B10" s="13">
        <v>166382400</v>
      </c>
      <c r="C10" s="3"/>
    </row>
    <row r="11" spans="1:3" ht="12.75">
      <c r="A11" s="19" t="s">
        <v>100</v>
      </c>
      <c r="B11" s="13">
        <v>133546400</v>
      </c>
      <c r="C11" s="3"/>
    </row>
    <row r="12" spans="1:3" ht="12.75">
      <c r="A12" s="19" t="s">
        <v>101</v>
      </c>
      <c r="B12" s="13">
        <v>129681200</v>
      </c>
      <c r="C12" s="3"/>
    </row>
    <row r="13" spans="1:3" ht="12.75">
      <c r="A13" s="19" t="s">
        <v>102</v>
      </c>
      <c r="B13" s="13">
        <v>141416300</v>
      </c>
      <c r="C13" s="3"/>
    </row>
    <row r="14" spans="1:3" ht="12.75">
      <c r="A14" s="19" t="s">
        <v>103</v>
      </c>
      <c r="B14" s="13">
        <v>149351100</v>
      </c>
      <c r="C14" s="3"/>
    </row>
    <row r="15" spans="1:3" ht="12.75">
      <c r="A15" s="14" t="s">
        <v>279</v>
      </c>
      <c r="B15" s="15">
        <f>SUM(B3:B14)</f>
        <v>1600000000</v>
      </c>
      <c r="C1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87"/>
  <sheetViews>
    <sheetView zoomScalePageLayoutView="0" workbookViewId="0" topLeftCell="A1">
      <pane xSplit="6" ySplit="3" topLeftCell="G21" activePane="bottomRight" state="frozen"/>
      <selection pane="topLeft" activeCell="A1" sqref="A1"/>
      <selection pane="topRight" activeCell="I1" sqref="I1"/>
      <selection pane="bottomLeft" activeCell="A7" sqref="A7"/>
      <selection pane="bottomRight" activeCell="G33" sqref="G33"/>
    </sheetView>
  </sheetViews>
  <sheetFormatPr defaultColWidth="9.140625" defaultRowHeight="15" outlineLevelRow="2"/>
  <cols>
    <col min="1" max="1" width="5.421875" style="1" customWidth="1"/>
    <col min="2" max="2" width="13.28125" style="1" customWidth="1"/>
    <col min="3" max="3" width="9.00390625" style="1" customWidth="1"/>
    <col min="4" max="4" width="13.28125" style="1" customWidth="1"/>
    <col min="5" max="5" width="6.7109375" style="1" customWidth="1"/>
    <col min="6" max="6" width="16.57421875" style="1" customWidth="1"/>
    <col min="7" max="8" width="16.140625" style="1" customWidth="1"/>
    <col min="9" max="9" width="15.7109375" style="1" customWidth="1"/>
    <col min="10" max="10" width="14.421875" style="1" customWidth="1"/>
    <col min="11" max="11" width="17.421875" style="1" customWidth="1"/>
    <col min="12" max="12" width="10.140625" style="1" bestFit="1" customWidth="1"/>
    <col min="13" max="13" width="13.7109375" style="1" customWidth="1"/>
    <col min="14" max="14" width="15.00390625" style="1" customWidth="1"/>
    <col min="15" max="16384" width="9.00390625" style="1" customWidth="1"/>
  </cols>
  <sheetData>
    <row r="1" spans="1:9" s="4" customFormat="1" ht="12.75">
      <c r="A1" s="8"/>
      <c r="B1" s="9"/>
      <c r="C1" s="9"/>
      <c r="D1" s="9"/>
      <c r="E1" s="9"/>
      <c r="F1" s="9"/>
      <c r="G1" s="2"/>
      <c r="H1" s="2"/>
      <c r="I1" s="2"/>
    </row>
    <row r="2" spans="1:9" s="4" customFormat="1" ht="12.75">
      <c r="A2" s="5"/>
      <c r="B2" s="2"/>
      <c r="C2" s="2"/>
      <c r="D2" s="2"/>
      <c r="E2" s="2"/>
      <c r="F2" s="2"/>
      <c r="G2" s="2"/>
      <c r="H2" s="2"/>
      <c r="I2" s="2"/>
    </row>
    <row r="3" spans="1:11" s="6" customFormat="1" ht="69.75" customHeight="1">
      <c r="A3" s="109" t="s">
        <v>0</v>
      </c>
      <c r="B3" s="109" t="s">
        <v>193</v>
      </c>
      <c r="C3" s="109" t="s">
        <v>2</v>
      </c>
      <c r="D3" s="109" t="s">
        <v>1</v>
      </c>
      <c r="E3" s="109" t="s">
        <v>3</v>
      </c>
      <c r="F3" s="109" t="s">
        <v>194</v>
      </c>
      <c r="G3" s="109" t="s">
        <v>415</v>
      </c>
      <c r="H3" s="109" t="s">
        <v>421</v>
      </c>
      <c r="I3" s="109" t="s">
        <v>417</v>
      </c>
      <c r="J3" s="110" t="s">
        <v>391</v>
      </c>
      <c r="K3" s="109" t="s">
        <v>422</v>
      </c>
    </row>
    <row r="4" spans="1:11" s="4" customFormat="1" ht="12.75" outlineLevel="2">
      <c r="A4" s="18" t="s">
        <v>79</v>
      </c>
      <c r="B4" s="18" t="s">
        <v>195</v>
      </c>
      <c r="C4" s="18" t="s">
        <v>80</v>
      </c>
      <c r="D4" s="18" t="s">
        <v>81</v>
      </c>
      <c r="E4" s="18" t="s">
        <v>4</v>
      </c>
      <c r="F4" s="18" t="s">
        <v>124</v>
      </c>
      <c r="G4" s="50">
        <v>240769504.83000004</v>
      </c>
      <c r="H4" s="50">
        <v>293544172.21</v>
      </c>
      <c r="I4" s="50">
        <v>249512546.38</v>
      </c>
      <c r="J4" s="18"/>
      <c r="K4" s="51">
        <f aca="true" t="shared" si="0" ref="K4:K64">I4+J4</f>
        <v>249512546.38</v>
      </c>
    </row>
    <row r="5" spans="1:11" s="4" customFormat="1" ht="12.75" outlineLevel="2">
      <c r="A5" s="18" t="s">
        <v>79</v>
      </c>
      <c r="B5" s="18" t="s">
        <v>195</v>
      </c>
      <c r="C5" s="18" t="s">
        <v>80</v>
      </c>
      <c r="D5" s="18" t="s">
        <v>81</v>
      </c>
      <c r="E5" s="18" t="s">
        <v>5</v>
      </c>
      <c r="F5" s="18" t="s">
        <v>134</v>
      </c>
      <c r="G5" s="50">
        <v>36396721.91999999</v>
      </c>
      <c r="H5" s="50">
        <v>38825708.5</v>
      </c>
      <c r="I5" s="50">
        <v>33979860.45</v>
      </c>
      <c r="J5" s="18"/>
      <c r="K5" s="51">
        <f t="shared" si="0"/>
        <v>33979860.45</v>
      </c>
    </row>
    <row r="6" spans="1:11" s="4" customFormat="1" ht="12.75" outlineLevel="2">
      <c r="A6" s="18" t="s">
        <v>79</v>
      </c>
      <c r="B6" s="18" t="s">
        <v>195</v>
      </c>
      <c r="C6" s="18" t="s">
        <v>80</v>
      </c>
      <c r="D6" s="18" t="s">
        <v>81</v>
      </c>
      <c r="E6" s="18" t="s">
        <v>6</v>
      </c>
      <c r="F6" s="18" t="s">
        <v>135</v>
      </c>
      <c r="G6" s="50">
        <v>64704663.20999999</v>
      </c>
      <c r="H6" s="50">
        <v>73154755.9</v>
      </c>
      <c r="I6" s="50">
        <v>62181542.52</v>
      </c>
      <c r="J6" s="18"/>
      <c r="K6" s="51">
        <f t="shared" si="0"/>
        <v>62181542.52</v>
      </c>
    </row>
    <row r="7" spans="1:11" s="4" customFormat="1" ht="12.75" outlineLevel="2">
      <c r="A7" s="18" t="s">
        <v>79</v>
      </c>
      <c r="B7" s="18" t="s">
        <v>195</v>
      </c>
      <c r="C7" s="18" t="s">
        <v>80</v>
      </c>
      <c r="D7" s="18" t="s">
        <v>81</v>
      </c>
      <c r="E7" s="18" t="s">
        <v>7</v>
      </c>
      <c r="F7" s="18" t="s">
        <v>136</v>
      </c>
      <c r="G7" s="50">
        <v>59081132.80912351</v>
      </c>
      <c r="H7" s="50">
        <v>67565236.3</v>
      </c>
      <c r="I7" s="50">
        <v>57430450.86</v>
      </c>
      <c r="J7" s="18"/>
      <c r="K7" s="51">
        <f t="shared" si="0"/>
        <v>57430450.86</v>
      </c>
    </row>
    <row r="8" spans="1:11" s="4" customFormat="1" ht="12.75" outlineLevel="2">
      <c r="A8" s="18" t="s">
        <v>79</v>
      </c>
      <c r="B8" s="18" t="s">
        <v>195</v>
      </c>
      <c r="C8" s="18" t="s">
        <v>80</v>
      </c>
      <c r="D8" s="18" t="s">
        <v>81</v>
      </c>
      <c r="E8" s="18" t="s">
        <v>8</v>
      </c>
      <c r="F8" s="18" t="s">
        <v>137</v>
      </c>
      <c r="G8" s="50">
        <v>47169837.32750235</v>
      </c>
      <c r="H8" s="50">
        <v>47892172.97</v>
      </c>
      <c r="I8" s="50">
        <v>45723215.72</v>
      </c>
      <c r="J8" s="18"/>
      <c r="K8" s="51">
        <f t="shared" si="0"/>
        <v>45723215.72</v>
      </c>
    </row>
    <row r="9" spans="1:11" s="4" customFormat="1" ht="12.75" outlineLevel="2">
      <c r="A9" s="18" t="s">
        <v>79</v>
      </c>
      <c r="B9" s="18" t="s">
        <v>195</v>
      </c>
      <c r="C9" s="18" t="s">
        <v>80</v>
      </c>
      <c r="D9" s="18" t="s">
        <v>81</v>
      </c>
      <c r="E9" s="18" t="s">
        <v>9</v>
      </c>
      <c r="F9" s="18" t="s">
        <v>138</v>
      </c>
      <c r="G9" s="50">
        <v>45278552.72999999</v>
      </c>
      <c r="H9" s="50">
        <v>46341326.01</v>
      </c>
      <c r="I9" s="50">
        <v>42078199.96</v>
      </c>
      <c r="J9" s="18"/>
      <c r="K9" s="51">
        <f t="shared" si="0"/>
        <v>42078199.96</v>
      </c>
    </row>
    <row r="10" spans="1:11" s="4" customFormat="1" ht="12.75" outlineLevel="2">
      <c r="A10" s="18" t="s">
        <v>79</v>
      </c>
      <c r="B10" s="18" t="s">
        <v>195</v>
      </c>
      <c r="C10" s="18" t="s">
        <v>80</v>
      </c>
      <c r="D10" s="18" t="s">
        <v>81</v>
      </c>
      <c r="E10" s="18" t="s">
        <v>10</v>
      </c>
      <c r="F10" s="18" t="s">
        <v>190</v>
      </c>
      <c r="G10" s="50">
        <v>13611986.403374165</v>
      </c>
      <c r="H10" s="50">
        <v>8546318.74</v>
      </c>
      <c r="I10" s="50">
        <v>13319660.1</v>
      </c>
      <c r="J10" s="18"/>
      <c r="K10" s="51">
        <f t="shared" si="0"/>
        <v>13319660.1</v>
      </c>
    </row>
    <row r="11" spans="1:11" s="4" customFormat="1" ht="12.75" outlineLevel="1">
      <c r="A11" s="14"/>
      <c r="B11" s="14"/>
      <c r="C11" s="14"/>
      <c r="D11" s="16" t="s">
        <v>382</v>
      </c>
      <c r="E11" s="14"/>
      <c r="F11" s="14"/>
      <c r="G11" s="15">
        <f>SUBTOTAL(9,G4:G10)</f>
        <v>507012399.23</v>
      </c>
      <c r="H11" s="15">
        <f>SUBTOTAL(9,H4:H10)</f>
        <v>575869690.63</v>
      </c>
      <c r="I11" s="15">
        <f>SUBTOTAL(9,I4:I10)</f>
        <v>504225475.98999995</v>
      </c>
      <c r="J11" s="15">
        <f>SUBTOTAL(9,J4:J10)</f>
        <v>0</v>
      </c>
      <c r="K11" s="58">
        <f>SUBTOTAL(9,K4:K10)</f>
        <v>504225475.98999995</v>
      </c>
    </row>
    <row r="12" spans="1:11" s="4" customFormat="1" ht="12.75" outlineLevel="2">
      <c r="A12" s="18" t="s">
        <v>79</v>
      </c>
      <c r="B12" s="18" t="s">
        <v>195</v>
      </c>
      <c r="C12" s="18" t="s">
        <v>82</v>
      </c>
      <c r="D12" s="18" t="s">
        <v>83</v>
      </c>
      <c r="E12" s="18" t="s">
        <v>11</v>
      </c>
      <c r="F12" s="18" t="s">
        <v>191</v>
      </c>
      <c r="G12" s="50">
        <v>6420535</v>
      </c>
      <c r="H12" s="50">
        <v>5384551.79</v>
      </c>
      <c r="I12" s="50">
        <v>5602192.91</v>
      </c>
      <c r="J12" s="18"/>
      <c r="K12" s="51">
        <f t="shared" si="0"/>
        <v>5602192.91</v>
      </c>
    </row>
    <row r="13" spans="1:11" s="4" customFormat="1" ht="12.75" outlineLevel="2">
      <c r="A13" s="18" t="s">
        <v>79</v>
      </c>
      <c r="B13" s="18" t="s">
        <v>195</v>
      </c>
      <c r="C13" s="18" t="s">
        <v>82</v>
      </c>
      <c r="D13" s="18" t="s">
        <v>83</v>
      </c>
      <c r="E13" s="18" t="s">
        <v>12</v>
      </c>
      <c r="F13" s="18" t="s">
        <v>125</v>
      </c>
      <c r="G13" s="50">
        <v>220872677.64</v>
      </c>
      <c r="H13" s="50">
        <v>245041730.39</v>
      </c>
      <c r="I13" s="50">
        <v>208285470.83</v>
      </c>
      <c r="J13" s="18"/>
      <c r="K13" s="51">
        <f t="shared" si="0"/>
        <v>208285470.83</v>
      </c>
    </row>
    <row r="14" spans="1:11" s="4" customFormat="1" ht="12.75" outlineLevel="2">
      <c r="A14" s="18" t="s">
        <v>79</v>
      </c>
      <c r="B14" s="18" t="s">
        <v>195</v>
      </c>
      <c r="C14" s="18" t="s">
        <v>82</v>
      </c>
      <c r="D14" s="18" t="s">
        <v>83</v>
      </c>
      <c r="E14" s="18" t="s">
        <v>13</v>
      </c>
      <c r="F14" s="18" t="s">
        <v>139</v>
      </c>
      <c r="G14" s="50">
        <v>86678393.22</v>
      </c>
      <c r="H14" s="50">
        <v>95281413.1</v>
      </c>
      <c r="I14" s="50">
        <v>80989201.14</v>
      </c>
      <c r="J14" s="18"/>
      <c r="K14" s="51">
        <f t="shared" si="0"/>
        <v>80989201.14</v>
      </c>
    </row>
    <row r="15" spans="1:11" s="4" customFormat="1" ht="12.75" outlineLevel="2">
      <c r="A15" s="18" t="s">
        <v>79</v>
      </c>
      <c r="B15" s="18" t="s">
        <v>195</v>
      </c>
      <c r="C15" s="18" t="s">
        <v>82</v>
      </c>
      <c r="D15" s="18" t="s">
        <v>83</v>
      </c>
      <c r="E15" s="18" t="s">
        <v>14</v>
      </c>
      <c r="F15" s="18" t="s">
        <v>140</v>
      </c>
      <c r="G15" s="50">
        <v>77133930.54</v>
      </c>
      <c r="H15" s="50">
        <v>73235541.22</v>
      </c>
      <c r="I15" s="50">
        <v>65563840.96</v>
      </c>
      <c r="J15" s="18"/>
      <c r="K15" s="51">
        <f t="shared" si="0"/>
        <v>65563840.96</v>
      </c>
    </row>
    <row r="16" spans="1:11" s="4" customFormat="1" ht="12.75" outlineLevel="2">
      <c r="A16" s="18" t="s">
        <v>79</v>
      </c>
      <c r="B16" s="18" t="s">
        <v>195</v>
      </c>
      <c r="C16" s="18" t="s">
        <v>82</v>
      </c>
      <c r="D16" s="18" t="s">
        <v>83</v>
      </c>
      <c r="E16" s="18" t="s">
        <v>15</v>
      </c>
      <c r="F16" s="18" t="s">
        <v>192</v>
      </c>
      <c r="G16" s="50">
        <v>35659141.47</v>
      </c>
      <c r="H16" s="50">
        <v>36184600.41</v>
      </c>
      <c r="I16" s="50">
        <v>41909693.92</v>
      </c>
      <c r="J16" s="18"/>
      <c r="K16" s="51">
        <f t="shared" si="0"/>
        <v>41909693.92</v>
      </c>
    </row>
    <row r="17" spans="1:11" s="4" customFormat="1" ht="12.75" outlineLevel="2">
      <c r="A17" s="18" t="s">
        <v>79</v>
      </c>
      <c r="B17" s="18" t="s">
        <v>195</v>
      </c>
      <c r="C17" s="18" t="s">
        <v>82</v>
      </c>
      <c r="D17" s="18" t="s">
        <v>83</v>
      </c>
      <c r="E17" s="18" t="s">
        <v>16</v>
      </c>
      <c r="F17" s="18" t="s">
        <v>141</v>
      </c>
      <c r="G17" s="50">
        <v>34221500.720000006</v>
      </c>
      <c r="H17" s="50">
        <v>31157527.14</v>
      </c>
      <c r="I17" s="50">
        <v>38148300.05</v>
      </c>
      <c r="J17" s="18"/>
      <c r="K17" s="51">
        <f t="shared" si="0"/>
        <v>38148300.05</v>
      </c>
    </row>
    <row r="18" spans="1:11" s="4" customFormat="1" ht="12.75" outlineLevel="2">
      <c r="A18" s="18" t="s">
        <v>79</v>
      </c>
      <c r="B18" s="18" t="s">
        <v>195</v>
      </c>
      <c r="C18" s="18" t="s">
        <v>82</v>
      </c>
      <c r="D18" s="18" t="s">
        <v>83</v>
      </c>
      <c r="E18" s="18" t="s">
        <v>17</v>
      </c>
      <c r="F18" s="18" t="s">
        <v>142</v>
      </c>
      <c r="G18" s="50">
        <v>19372365.18</v>
      </c>
      <c r="H18" s="50">
        <v>21277466.65</v>
      </c>
      <c r="I18" s="50">
        <v>27238173.21</v>
      </c>
      <c r="J18" s="18"/>
      <c r="K18" s="51">
        <f t="shared" si="0"/>
        <v>27238173.21</v>
      </c>
    </row>
    <row r="19" spans="1:11" s="4" customFormat="1" ht="12.75" outlineLevel="2">
      <c r="A19" s="18" t="s">
        <v>79</v>
      </c>
      <c r="B19" s="18" t="s">
        <v>195</v>
      </c>
      <c r="C19" s="18" t="s">
        <v>82</v>
      </c>
      <c r="D19" s="18" t="s">
        <v>83</v>
      </c>
      <c r="E19" s="18" t="s">
        <v>18</v>
      </c>
      <c r="F19" s="18" t="s">
        <v>143</v>
      </c>
      <c r="G19" s="50">
        <v>50590983.99999999</v>
      </c>
      <c r="H19" s="50">
        <v>59481195.26</v>
      </c>
      <c r="I19" s="50">
        <v>53296167.73</v>
      </c>
      <c r="J19" s="18"/>
      <c r="K19" s="51">
        <f t="shared" si="0"/>
        <v>53296167.73</v>
      </c>
    </row>
    <row r="20" spans="1:11" s="4" customFormat="1" ht="12.75" outlineLevel="2">
      <c r="A20" s="18" t="s">
        <v>79</v>
      </c>
      <c r="B20" s="18" t="s">
        <v>195</v>
      </c>
      <c r="C20" s="18" t="s">
        <v>82</v>
      </c>
      <c r="D20" s="18" t="s">
        <v>83</v>
      </c>
      <c r="E20" s="18" t="s">
        <v>19</v>
      </c>
      <c r="F20" s="18" t="s">
        <v>144</v>
      </c>
      <c r="G20" s="50">
        <v>15842909.090000004</v>
      </c>
      <c r="H20" s="50">
        <v>19305595.46</v>
      </c>
      <c r="I20" s="50">
        <v>23881358.16</v>
      </c>
      <c r="J20" s="18"/>
      <c r="K20" s="51">
        <f t="shared" si="0"/>
        <v>23881358.16</v>
      </c>
    </row>
    <row r="21" spans="1:11" s="4" customFormat="1" ht="12.75" outlineLevel="1">
      <c r="A21" s="14"/>
      <c r="B21" s="14"/>
      <c r="C21" s="14"/>
      <c r="D21" s="16" t="s">
        <v>383</v>
      </c>
      <c r="E21" s="14"/>
      <c r="F21" s="14"/>
      <c r="G21" s="15">
        <f>SUBTOTAL(9,G12:G20)</f>
        <v>546792436.86</v>
      </c>
      <c r="H21" s="15">
        <f>SUBTOTAL(9,H12:H20)</f>
        <v>586349621.42</v>
      </c>
      <c r="I21" s="15">
        <f>SUBTOTAL(9,I12:I20)</f>
        <v>544914398.91</v>
      </c>
      <c r="J21" s="15">
        <f>SUBTOTAL(9,J12:J20)</f>
        <v>0</v>
      </c>
      <c r="K21" s="58">
        <f>SUBTOTAL(9,K12:K20)</f>
        <v>544914398.91</v>
      </c>
    </row>
    <row r="22" spans="1:13" s="4" customFormat="1" ht="12.75" outlineLevel="2">
      <c r="A22" s="18" t="s">
        <v>79</v>
      </c>
      <c r="B22" s="18" t="s">
        <v>195</v>
      </c>
      <c r="C22" s="18" t="s">
        <v>84</v>
      </c>
      <c r="D22" s="18" t="s">
        <v>85</v>
      </c>
      <c r="E22" s="18" t="s">
        <v>20</v>
      </c>
      <c r="F22" s="18" t="s">
        <v>122</v>
      </c>
      <c r="G22" s="50">
        <v>197536247.25000006</v>
      </c>
      <c r="H22" s="50">
        <v>190770449.65</v>
      </c>
      <c r="I22" s="50">
        <v>167905810.16</v>
      </c>
      <c r="J22" s="51">
        <v>13315259.47</v>
      </c>
      <c r="K22" s="51">
        <f t="shared" si="0"/>
        <v>181221069.63</v>
      </c>
      <c r="L22" s="112">
        <v>116276</v>
      </c>
      <c r="M22" s="108">
        <f>K22/L22</f>
        <v>1558.5423443358904</v>
      </c>
    </row>
    <row r="23" spans="1:13" s="4" customFormat="1" ht="12.75" outlineLevel="2">
      <c r="A23" s="18" t="s">
        <v>79</v>
      </c>
      <c r="B23" s="18" t="s">
        <v>195</v>
      </c>
      <c r="C23" s="18" t="s">
        <v>84</v>
      </c>
      <c r="D23" s="18" t="s">
        <v>85</v>
      </c>
      <c r="E23" s="18" t="s">
        <v>21</v>
      </c>
      <c r="F23" s="18" t="s">
        <v>126</v>
      </c>
      <c r="G23" s="50">
        <v>60056817.33000003</v>
      </c>
      <c r="H23" s="50">
        <v>46551265.46</v>
      </c>
      <c r="I23" s="50">
        <v>51048294.73</v>
      </c>
      <c r="J23" s="51">
        <v>4048229.72</v>
      </c>
      <c r="K23" s="51">
        <f t="shared" si="0"/>
        <v>55096524.449999996</v>
      </c>
      <c r="L23" s="112">
        <v>59735</v>
      </c>
      <c r="M23" s="108">
        <f aca="true" t="shared" si="1" ref="M23:M37">K23/L23</f>
        <v>922.3491160960909</v>
      </c>
    </row>
    <row r="24" spans="1:13" s="4" customFormat="1" ht="12.75" outlineLevel="2">
      <c r="A24" s="18" t="s">
        <v>79</v>
      </c>
      <c r="B24" s="18" t="s">
        <v>195</v>
      </c>
      <c r="C24" s="18" t="s">
        <v>84</v>
      </c>
      <c r="D24" s="18" t="s">
        <v>85</v>
      </c>
      <c r="E24" s="18" t="s">
        <v>22</v>
      </c>
      <c r="F24" s="18" t="s">
        <v>145</v>
      </c>
      <c r="G24" s="50">
        <v>22251951.390000004</v>
      </c>
      <c r="H24" s="50">
        <v>17347189.3</v>
      </c>
      <c r="I24" s="50">
        <v>20681952.94</v>
      </c>
      <c r="J24" s="18"/>
      <c r="K24" s="51">
        <f t="shared" si="0"/>
        <v>20681952.94</v>
      </c>
      <c r="L24" s="112">
        <v>29179</v>
      </c>
      <c r="M24" s="108">
        <f t="shared" si="1"/>
        <v>708.7958100003427</v>
      </c>
    </row>
    <row r="25" spans="1:13" s="4" customFormat="1" ht="12.75" outlineLevel="2">
      <c r="A25" s="18" t="s">
        <v>79</v>
      </c>
      <c r="B25" s="18" t="s">
        <v>195</v>
      </c>
      <c r="C25" s="18" t="s">
        <v>84</v>
      </c>
      <c r="D25" s="18" t="s">
        <v>85</v>
      </c>
      <c r="E25" s="18" t="s">
        <v>23</v>
      </c>
      <c r="F25" s="18" t="s">
        <v>278</v>
      </c>
      <c r="G25" s="50">
        <v>17881327.410000004</v>
      </c>
      <c r="H25" s="50">
        <v>18520483.45</v>
      </c>
      <c r="I25" s="50">
        <v>21902059.89</v>
      </c>
      <c r="J25" s="18"/>
      <c r="K25" s="51">
        <f t="shared" si="0"/>
        <v>21902059.89</v>
      </c>
      <c r="L25" s="112">
        <v>25174</v>
      </c>
      <c r="M25" s="108">
        <f t="shared" si="1"/>
        <v>870.0270076269167</v>
      </c>
    </row>
    <row r="26" spans="1:13" s="4" customFormat="1" ht="12.75" outlineLevel="2">
      <c r="A26" s="18" t="s">
        <v>79</v>
      </c>
      <c r="B26" s="18" t="s">
        <v>195</v>
      </c>
      <c r="C26" s="18" t="s">
        <v>84</v>
      </c>
      <c r="D26" s="18" t="s">
        <v>85</v>
      </c>
      <c r="E26" s="18" t="s">
        <v>24</v>
      </c>
      <c r="F26" s="18" t="s">
        <v>146</v>
      </c>
      <c r="G26" s="50">
        <v>12264774.010000002</v>
      </c>
      <c r="H26" s="50">
        <v>15495265.53</v>
      </c>
      <c r="I26" s="50">
        <v>19774961.05</v>
      </c>
      <c r="J26" s="18"/>
      <c r="K26" s="51">
        <f t="shared" si="0"/>
        <v>19774961.05</v>
      </c>
      <c r="L26" s="112">
        <v>19757</v>
      </c>
      <c r="M26" s="108">
        <f t="shared" si="1"/>
        <v>1000.9090980412007</v>
      </c>
    </row>
    <row r="27" spans="1:13" s="4" customFormat="1" ht="12.75" outlineLevel="2">
      <c r="A27" s="18" t="s">
        <v>79</v>
      </c>
      <c r="B27" s="18" t="s">
        <v>195</v>
      </c>
      <c r="C27" s="18" t="s">
        <v>84</v>
      </c>
      <c r="D27" s="18" t="s">
        <v>85</v>
      </c>
      <c r="E27" s="18" t="s">
        <v>25</v>
      </c>
      <c r="F27" s="18" t="s">
        <v>147</v>
      </c>
      <c r="G27" s="50">
        <v>13477985.209999997</v>
      </c>
      <c r="H27" s="50">
        <v>4524539.7</v>
      </c>
      <c r="I27" s="50">
        <v>11456287.43</v>
      </c>
      <c r="J27" s="107">
        <v>2500000</v>
      </c>
      <c r="K27" s="51">
        <f t="shared" si="0"/>
        <v>13956287.43</v>
      </c>
      <c r="L27" s="112">
        <v>17947</v>
      </c>
      <c r="M27" s="108">
        <f t="shared" si="1"/>
        <v>777.6390165487268</v>
      </c>
    </row>
    <row r="28" spans="1:13" s="4" customFormat="1" ht="12.75" outlineLevel="2">
      <c r="A28" s="18" t="s">
        <v>79</v>
      </c>
      <c r="B28" s="18" t="s">
        <v>195</v>
      </c>
      <c r="C28" s="18" t="s">
        <v>84</v>
      </c>
      <c r="D28" s="18" t="s">
        <v>85</v>
      </c>
      <c r="E28" s="18" t="s">
        <v>26</v>
      </c>
      <c r="F28" s="18" t="s">
        <v>148</v>
      </c>
      <c r="G28" s="50">
        <v>44125397.43000001</v>
      </c>
      <c r="H28" s="50">
        <v>47983687.78</v>
      </c>
      <c r="I28" s="50">
        <v>40786134.61</v>
      </c>
      <c r="J28" s="18"/>
      <c r="K28" s="51">
        <f t="shared" si="0"/>
        <v>40786134.61</v>
      </c>
      <c r="L28" s="112">
        <v>54178</v>
      </c>
      <c r="M28" s="108">
        <f t="shared" si="1"/>
        <v>752.8172802613607</v>
      </c>
    </row>
    <row r="29" spans="1:13" s="4" customFormat="1" ht="12.75" outlineLevel="2">
      <c r="A29" s="18" t="s">
        <v>79</v>
      </c>
      <c r="B29" s="18" t="s">
        <v>195</v>
      </c>
      <c r="C29" s="18" t="s">
        <v>84</v>
      </c>
      <c r="D29" s="18" t="s">
        <v>85</v>
      </c>
      <c r="E29" s="18" t="s">
        <v>27</v>
      </c>
      <c r="F29" s="18" t="s">
        <v>149</v>
      </c>
      <c r="G29" s="50">
        <v>25465713.79</v>
      </c>
      <c r="H29" s="50">
        <v>15836777.23</v>
      </c>
      <c r="I29" s="50">
        <v>21645856.72</v>
      </c>
      <c r="J29" s="107">
        <v>1000000</v>
      </c>
      <c r="K29" s="51">
        <f t="shared" si="0"/>
        <v>22645856.72</v>
      </c>
      <c r="L29" s="112">
        <v>22989</v>
      </c>
      <c r="M29" s="108">
        <f t="shared" si="1"/>
        <v>985.0735882378528</v>
      </c>
    </row>
    <row r="30" spans="1:13" s="4" customFormat="1" ht="12.75" outlineLevel="2">
      <c r="A30" s="18" t="s">
        <v>79</v>
      </c>
      <c r="B30" s="18" t="s">
        <v>195</v>
      </c>
      <c r="C30" s="18" t="s">
        <v>84</v>
      </c>
      <c r="D30" s="18" t="s">
        <v>85</v>
      </c>
      <c r="E30" s="18" t="s">
        <v>28</v>
      </c>
      <c r="F30" s="18" t="s">
        <v>150</v>
      </c>
      <c r="G30" s="50">
        <v>22364983.349999998</v>
      </c>
      <c r="H30" s="50">
        <v>21904714.01</v>
      </c>
      <c r="I30" s="50">
        <v>25315305.31</v>
      </c>
      <c r="J30" s="18"/>
      <c r="K30" s="51">
        <f t="shared" si="0"/>
        <v>25315305.31</v>
      </c>
      <c r="L30" s="112">
        <v>26430</v>
      </c>
      <c r="M30" s="108">
        <f t="shared" si="1"/>
        <v>957.8246428301172</v>
      </c>
    </row>
    <row r="31" spans="1:13" s="4" customFormat="1" ht="12.75" outlineLevel="2">
      <c r="A31" s="18" t="s">
        <v>79</v>
      </c>
      <c r="B31" s="18" t="s">
        <v>195</v>
      </c>
      <c r="C31" s="18" t="s">
        <v>84</v>
      </c>
      <c r="D31" s="18" t="s">
        <v>85</v>
      </c>
      <c r="E31" s="18" t="s">
        <v>29</v>
      </c>
      <c r="F31" s="18" t="s">
        <v>151</v>
      </c>
      <c r="G31" s="50">
        <v>17237861.46</v>
      </c>
      <c r="H31" s="50">
        <v>14953964.34</v>
      </c>
      <c r="I31" s="50">
        <v>18685032.61</v>
      </c>
      <c r="J31" s="18"/>
      <c r="K31" s="51">
        <f t="shared" si="0"/>
        <v>18685032.61</v>
      </c>
      <c r="L31" s="112">
        <v>21603</v>
      </c>
      <c r="M31" s="108">
        <f t="shared" si="1"/>
        <v>864.9276771744665</v>
      </c>
    </row>
    <row r="32" spans="1:13" s="4" customFormat="1" ht="12.75" outlineLevel="2">
      <c r="A32" s="18" t="s">
        <v>79</v>
      </c>
      <c r="B32" s="18" t="s">
        <v>195</v>
      </c>
      <c r="C32" s="18" t="s">
        <v>84</v>
      </c>
      <c r="D32" s="18" t="s">
        <v>85</v>
      </c>
      <c r="E32" s="18" t="s">
        <v>30</v>
      </c>
      <c r="F32" s="18" t="s">
        <v>152</v>
      </c>
      <c r="G32" s="50">
        <v>20756303.120000005</v>
      </c>
      <c r="H32" s="50">
        <v>18201909.19</v>
      </c>
      <c r="I32" s="50">
        <v>22490102.02</v>
      </c>
      <c r="J32" s="18"/>
      <c r="K32" s="51">
        <f t="shared" si="0"/>
        <v>22490102.02</v>
      </c>
      <c r="L32" s="112">
        <v>23439</v>
      </c>
      <c r="M32" s="108">
        <f t="shared" si="1"/>
        <v>959.5162771449294</v>
      </c>
    </row>
    <row r="33" spans="1:13" s="4" customFormat="1" ht="12.75" outlineLevel="2">
      <c r="A33" s="18" t="s">
        <v>79</v>
      </c>
      <c r="B33" s="18" t="s">
        <v>195</v>
      </c>
      <c r="C33" s="18" t="s">
        <v>84</v>
      </c>
      <c r="D33" s="18" t="s">
        <v>85</v>
      </c>
      <c r="E33" s="18" t="s">
        <v>31</v>
      </c>
      <c r="F33" s="18" t="s">
        <v>153</v>
      </c>
      <c r="G33" s="50">
        <v>40306484.3</v>
      </c>
      <c r="H33" s="50">
        <v>41310877.39</v>
      </c>
      <c r="I33" s="50">
        <v>39482414.03</v>
      </c>
      <c r="J33" s="18"/>
      <c r="K33" s="51">
        <f t="shared" si="0"/>
        <v>39482414.03</v>
      </c>
      <c r="L33" s="112">
        <v>42022</v>
      </c>
      <c r="M33" s="108">
        <f t="shared" si="1"/>
        <v>939.5653236399982</v>
      </c>
    </row>
    <row r="34" spans="1:13" s="4" customFormat="1" ht="12.75" outlineLevel="2">
      <c r="A34" s="18" t="s">
        <v>79</v>
      </c>
      <c r="B34" s="18" t="s">
        <v>195</v>
      </c>
      <c r="C34" s="18" t="s">
        <v>84</v>
      </c>
      <c r="D34" s="18" t="s">
        <v>85</v>
      </c>
      <c r="E34" s="18" t="s">
        <v>32</v>
      </c>
      <c r="F34" s="18" t="s">
        <v>154</v>
      </c>
      <c r="G34" s="50">
        <v>5587259.180000002</v>
      </c>
      <c r="H34" s="50">
        <v>7285664.23</v>
      </c>
      <c r="I34" s="50">
        <v>10915141.95</v>
      </c>
      <c r="J34" s="18"/>
      <c r="K34" s="51">
        <f t="shared" si="0"/>
        <v>10915141.95</v>
      </c>
      <c r="L34" s="112">
        <v>11225</v>
      </c>
      <c r="M34" s="108">
        <f t="shared" si="1"/>
        <v>972.3957193763919</v>
      </c>
    </row>
    <row r="35" spans="1:13" s="4" customFormat="1" ht="12.75" outlineLevel="2">
      <c r="A35" s="18" t="s">
        <v>79</v>
      </c>
      <c r="B35" s="18" t="s">
        <v>195</v>
      </c>
      <c r="C35" s="18" t="s">
        <v>84</v>
      </c>
      <c r="D35" s="18" t="s">
        <v>85</v>
      </c>
      <c r="E35" s="18" t="s">
        <v>33</v>
      </c>
      <c r="F35" s="18" t="s">
        <v>155</v>
      </c>
      <c r="G35" s="50">
        <v>22050236.000000004</v>
      </c>
      <c r="H35" s="50">
        <v>24672295.14</v>
      </c>
      <c r="I35" s="50">
        <v>27550631.2</v>
      </c>
      <c r="J35" s="18"/>
      <c r="K35" s="51">
        <f t="shared" si="0"/>
        <v>27550631.2</v>
      </c>
      <c r="L35" s="112">
        <v>30148</v>
      </c>
      <c r="M35" s="108">
        <f t="shared" si="1"/>
        <v>913.8460660740348</v>
      </c>
    </row>
    <row r="36" spans="1:13" s="4" customFormat="1" ht="12.75" outlineLevel="2">
      <c r="A36" s="18" t="s">
        <v>79</v>
      </c>
      <c r="B36" s="18" t="s">
        <v>195</v>
      </c>
      <c r="C36" s="18" t="s">
        <v>84</v>
      </c>
      <c r="D36" s="18" t="s">
        <v>85</v>
      </c>
      <c r="E36" s="18" t="s">
        <v>34</v>
      </c>
      <c r="F36" s="18" t="s">
        <v>156</v>
      </c>
      <c r="G36" s="50">
        <v>14887236.280000001</v>
      </c>
      <c r="H36" s="50">
        <v>2978895.5</v>
      </c>
      <c r="I36" s="50">
        <v>12654150.84</v>
      </c>
      <c r="J36" s="18"/>
      <c r="K36" s="51">
        <f t="shared" si="0"/>
        <v>12654150.84</v>
      </c>
      <c r="L36" s="112">
        <v>14252</v>
      </c>
      <c r="M36" s="108">
        <f t="shared" si="1"/>
        <v>887.8859696884648</v>
      </c>
    </row>
    <row r="37" spans="1:13" s="4" customFormat="1" ht="12.75" outlineLevel="2">
      <c r="A37" s="18" t="s">
        <v>79</v>
      </c>
      <c r="B37" s="18" t="s">
        <v>195</v>
      </c>
      <c r="C37" s="18" t="s">
        <v>84</v>
      </c>
      <c r="D37" s="18" t="s">
        <v>85</v>
      </c>
      <c r="E37" s="18" t="s">
        <v>35</v>
      </c>
      <c r="F37" s="18" t="s">
        <v>157</v>
      </c>
      <c r="G37" s="50">
        <v>6960314.280000001</v>
      </c>
      <c r="H37" s="50">
        <v>-1409174.13</v>
      </c>
      <c r="I37" s="50">
        <v>5916267.14</v>
      </c>
      <c r="J37" s="51">
        <v>4169518.14</v>
      </c>
      <c r="K37" s="51">
        <f t="shared" si="0"/>
        <v>10085785.28</v>
      </c>
      <c r="L37" s="112">
        <v>5845</v>
      </c>
      <c r="M37" s="108">
        <f t="shared" si="1"/>
        <v>1725.5406809238664</v>
      </c>
    </row>
    <row r="38" spans="1:13" s="4" customFormat="1" ht="12.75" outlineLevel="1">
      <c r="A38" s="14"/>
      <c r="B38" s="14"/>
      <c r="C38" s="14"/>
      <c r="D38" s="16" t="s">
        <v>384</v>
      </c>
      <c r="E38" s="14"/>
      <c r="F38" s="14"/>
      <c r="G38" s="15">
        <f>SUBTOTAL(9,G22:G37)</f>
        <v>543210891.7900001</v>
      </c>
      <c r="H38" s="15">
        <f>SUBTOTAL(9,H22:H37)</f>
        <v>486928803.77</v>
      </c>
      <c r="I38" s="15">
        <f>SUBTOTAL(9,I22:I37)</f>
        <v>518210402.62999994</v>
      </c>
      <c r="J38" s="15">
        <f>SUBTOTAL(9,J22:J37)</f>
        <v>25033007.330000002</v>
      </c>
      <c r="K38" s="58">
        <f>SUBTOTAL(9,K22:K37)</f>
        <v>543243409.96</v>
      </c>
      <c r="L38" s="112">
        <v>520199</v>
      </c>
      <c r="M38" s="108">
        <f>K38/L38</f>
        <v>1044.299220029258</v>
      </c>
    </row>
    <row r="39" spans="1:11" s="4" customFormat="1" ht="12.75" outlineLevel="2">
      <c r="A39" s="18" t="s">
        <v>79</v>
      </c>
      <c r="B39" s="18" t="s">
        <v>195</v>
      </c>
      <c r="C39" s="18" t="s">
        <v>86</v>
      </c>
      <c r="D39" s="18" t="s">
        <v>87</v>
      </c>
      <c r="E39" s="18" t="s">
        <v>36</v>
      </c>
      <c r="F39" s="18" t="s">
        <v>127</v>
      </c>
      <c r="G39" s="50">
        <v>42893845.94</v>
      </c>
      <c r="H39" s="50">
        <v>46842518.61</v>
      </c>
      <c r="I39" s="50">
        <v>39816140.82</v>
      </c>
      <c r="J39" s="50">
        <v>1383052.24</v>
      </c>
      <c r="K39" s="51">
        <f t="shared" si="0"/>
        <v>41199193.06</v>
      </c>
    </row>
    <row r="40" spans="1:11" s="4" customFormat="1" ht="12.75" outlineLevel="2">
      <c r="A40" s="18" t="s">
        <v>79</v>
      </c>
      <c r="B40" s="18" t="s">
        <v>195</v>
      </c>
      <c r="C40" s="18" t="s">
        <v>86</v>
      </c>
      <c r="D40" s="18" t="s">
        <v>87</v>
      </c>
      <c r="E40" s="18" t="s">
        <v>37</v>
      </c>
      <c r="F40" s="18" t="s">
        <v>158</v>
      </c>
      <c r="G40" s="50">
        <v>15012479.029999997</v>
      </c>
      <c r="H40" s="50">
        <v>4830463.32</v>
      </c>
      <c r="I40" s="50">
        <v>15802639</v>
      </c>
      <c r="J40" s="18"/>
      <c r="K40" s="51">
        <f t="shared" si="0"/>
        <v>15802639</v>
      </c>
    </row>
    <row r="41" spans="1:11" s="4" customFormat="1" ht="12.75" outlineLevel="2">
      <c r="A41" s="18" t="s">
        <v>79</v>
      </c>
      <c r="B41" s="18" t="s">
        <v>195</v>
      </c>
      <c r="C41" s="18" t="s">
        <v>86</v>
      </c>
      <c r="D41" s="18" t="s">
        <v>87</v>
      </c>
      <c r="E41" s="18" t="s">
        <v>38</v>
      </c>
      <c r="F41" s="18" t="s">
        <v>159</v>
      </c>
      <c r="G41" s="50">
        <v>17034093.97</v>
      </c>
      <c r="H41" s="50">
        <v>10571179.67</v>
      </c>
      <c r="I41" s="50">
        <v>14766764.67</v>
      </c>
      <c r="J41" s="111">
        <v>1910166.66</v>
      </c>
      <c r="K41" s="51">
        <f t="shared" si="0"/>
        <v>16676931.33</v>
      </c>
    </row>
    <row r="42" spans="1:11" s="4" customFormat="1" ht="12.75" outlineLevel="2">
      <c r="A42" s="18" t="s">
        <v>79</v>
      </c>
      <c r="B42" s="18" t="s">
        <v>195</v>
      </c>
      <c r="C42" s="18" t="s">
        <v>86</v>
      </c>
      <c r="D42" s="18" t="s">
        <v>87</v>
      </c>
      <c r="E42" s="18" t="s">
        <v>39</v>
      </c>
      <c r="F42" s="18" t="s">
        <v>160</v>
      </c>
      <c r="G42" s="50">
        <v>36458681.5</v>
      </c>
      <c r="H42" s="50">
        <v>30486706.92</v>
      </c>
      <c r="I42" s="50">
        <v>30989879.28</v>
      </c>
      <c r="J42" s="51">
        <v>1829952.64</v>
      </c>
      <c r="K42" s="51">
        <f t="shared" si="0"/>
        <v>32819831.92</v>
      </c>
    </row>
    <row r="43" spans="1:11" s="4" customFormat="1" ht="12.75" outlineLevel="2">
      <c r="A43" s="18" t="s">
        <v>79</v>
      </c>
      <c r="B43" s="18" t="s">
        <v>195</v>
      </c>
      <c r="C43" s="18" t="s">
        <v>86</v>
      </c>
      <c r="D43" s="18" t="s">
        <v>87</v>
      </c>
      <c r="E43" s="18" t="s">
        <v>40</v>
      </c>
      <c r="F43" s="18" t="s">
        <v>161</v>
      </c>
      <c r="G43" s="50">
        <v>27547060.920000006</v>
      </c>
      <c r="H43" s="50">
        <v>20012313.99</v>
      </c>
      <c r="I43" s="50">
        <v>23415001.78</v>
      </c>
      <c r="J43" s="111">
        <v>939737.21</v>
      </c>
      <c r="K43" s="51">
        <f t="shared" si="0"/>
        <v>24354738.990000002</v>
      </c>
    </row>
    <row r="44" spans="1:11" s="4" customFormat="1" ht="12.75" outlineLevel="2">
      <c r="A44" s="18" t="s">
        <v>79</v>
      </c>
      <c r="B44" s="18" t="s">
        <v>195</v>
      </c>
      <c r="C44" s="18" t="s">
        <v>86</v>
      </c>
      <c r="D44" s="18" t="s">
        <v>87</v>
      </c>
      <c r="E44" s="18" t="s">
        <v>41</v>
      </c>
      <c r="F44" s="18" t="s">
        <v>162</v>
      </c>
      <c r="G44" s="50">
        <v>40766981.83</v>
      </c>
      <c r="H44" s="50">
        <v>39799050.13</v>
      </c>
      <c r="I44" s="50">
        <v>34651934.56</v>
      </c>
      <c r="J44" s="111">
        <v>6713040.51</v>
      </c>
      <c r="K44" s="51">
        <f t="shared" si="0"/>
        <v>41364975.07</v>
      </c>
    </row>
    <row r="45" spans="1:11" s="4" customFormat="1" ht="12.75" outlineLevel="2">
      <c r="A45" s="18" t="s">
        <v>79</v>
      </c>
      <c r="B45" s="18" t="s">
        <v>195</v>
      </c>
      <c r="C45" s="18" t="s">
        <v>86</v>
      </c>
      <c r="D45" s="18" t="s">
        <v>87</v>
      </c>
      <c r="E45" s="18" t="s">
        <v>42</v>
      </c>
      <c r="F45" s="18" t="s">
        <v>163</v>
      </c>
      <c r="G45" s="50">
        <v>11304432.040000003</v>
      </c>
      <c r="H45" s="50">
        <v>12389970.76</v>
      </c>
      <c r="I45" s="50">
        <v>16913709.44</v>
      </c>
      <c r="J45" s="18"/>
      <c r="K45" s="51">
        <f t="shared" si="0"/>
        <v>16913709.44</v>
      </c>
    </row>
    <row r="46" spans="1:11" s="4" customFormat="1" ht="12.75" outlineLevel="1">
      <c r="A46" s="14"/>
      <c r="B46" s="14"/>
      <c r="C46" s="14"/>
      <c r="D46" s="16" t="s">
        <v>385</v>
      </c>
      <c r="E46" s="14"/>
      <c r="F46" s="14"/>
      <c r="G46" s="15">
        <f>SUBTOTAL(9,G39:G45)</f>
        <v>191017575.23</v>
      </c>
      <c r="H46" s="15">
        <f>SUBTOTAL(9,H39:H45)</f>
        <v>164932203.4</v>
      </c>
      <c r="I46" s="15">
        <f>SUBTOTAL(9,I39:I45)</f>
        <v>176356069.55</v>
      </c>
      <c r="J46" s="15">
        <f>SUBTOTAL(9,J39:J45)</f>
        <v>12775949.26</v>
      </c>
      <c r="K46" s="58">
        <f>SUBTOTAL(9,K39:K45)</f>
        <v>189132018.81</v>
      </c>
    </row>
    <row r="47" spans="1:13" s="4" customFormat="1" ht="12.75" outlineLevel="2">
      <c r="A47" s="18" t="s">
        <v>79</v>
      </c>
      <c r="B47" s="18" t="s">
        <v>195</v>
      </c>
      <c r="C47" s="18" t="s">
        <v>88</v>
      </c>
      <c r="D47" s="18" t="s">
        <v>89</v>
      </c>
      <c r="E47" s="18" t="s">
        <v>43</v>
      </c>
      <c r="F47" s="18" t="s">
        <v>128</v>
      </c>
      <c r="G47" s="50">
        <v>185744768.20000002</v>
      </c>
      <c r="H47" s="50">
        <v>195049123.41</v>
      </c>
      <c r="I47" s="50">
        <v>165791754.9</v>
      </c>
      <c r="J47" s="51">
        <f>8966440.44+100000</f>
        <v>9066440.44</v>
      </c>
      <c r="K47" s="51">
        <f t="shared" si="0"/>
        <v>174858195.34</v>
      </c>
      <c r="M47" s="108">
        <f>J47+J48</f>
        <v>12332812.59</v>
      </c>
    </row>
    <row r="48" spans="1:11" s="4" customFormat="1" ht="12.75" outlineLevel="2">
      <c r="A48" s="18" t="s">
        <v>79</v>
      </c>
      <c r="B48" s="18" t="s">
        <v>195</v>
      </c>
      <c r="C48" s="18" t="s">
        <v>88</v>
      </c>
      <c r="D48" s="18" t="s">
        <v>89</v>
      </c>
      <c r="E48" s="18" t="s">
        <v>44</v>
      </c>
      <c r="F48" s="18" t="s">
        <v>129</v>
      </c>
      <c r="G48" s="50">
        <v>49941236.45</v>
      </c>
      <c r="H48" s="50">
        <v>41361251.33</v>
      </c>
      <c r="I48" s="50">
        <v>42450050.98</v>
      </c>
      <c r="J48" s="51">
        <v>3266372.15</v>
      </c>
      <c r="K48" s="51">
        <f t="shared" si="0"/>
        <v>45716423.129999995</v>
      </c>
    </row>
    <row r="49" spans="1:11" s="4" customFormat="1" ht="12.75" outlineLevel="2">
      <c r="A49" s="18" t="s">
        <v>79</v>
      </c>
      <c r="B49" s="18" t="s">
        <v>195</v>
      </c>
      <c r="C49" s="18" t="s">
        <v>88</v>
      </c>
      <c r="D49" s="18" t="s">
        <v>89</v>
      </c>
      <c r="E49" s="18" t="s">
        <v>45</v>
      </c>
      <c r="F49" s="18" t="s">
        <v>164</v>
      </c>
      <c r="G49" s="50">
        <v>51869864.730000004</v>
      </c>
      <c r="H49" s="50">
        <v>46452136.63</v>
      </c>
      <c r="I49" s="50">
        <v>44089385.02</v>
      </c>
      <c r="J49" s="50">
        <v>5000000</v>
      </c>
      <c r="K49" s="51">
        <f t="shared" si="0"/>
        <v>49089385.02</v>
      </c>
    </row>
    <row r="50" spans="1:11" s="4" customFormat="1" ht="12.75" outlineLevel="2">
      <c r="A50" s="18" t="s">
        <v>79</v>
      </c>
      <c r="B50" s="18" t="s">
        <v>195</v>
      </c>
      <c r="C50" s="18" t="s">
        <v>88</v>
      </c>
      <c r="D50" s="18" t="s">
        <v>89</v>
      </c>
      <c r="E50" s="18" t="s">
        <v>46</v>
      </c>
      <c r="F50" s="18" t="s">
        <v>165</v>
      </c>
      <c r="G50" s="50">
        <v>62896931.29000001</v>
      </c>
      <c r="H50" s="50">
        <v>62470154.9</v>
      </c>
      <c r="I50" s="50">
        <v>54108225.84</v>
      </c>
      <c r="J50" s="50">
        <v>5052840.39</v>
      </c>
      <c r="K50" s="51">
        <f t="shared" si="0"/>
        <v>59161066.230000004</v>
      </c>
    </row>
    <row r="51" spans="1:11" s="4" customFormat="1" ht="12.75" outlineLevel="2">
      <c r="A51" s="18" t="s">
        <v>79</v>
      </c>
      <c r="B51" s="18" t="s">
        <v>195</v>
      </c>
      <c r="C51" s="18" t="s">
        <v>88</v>
      </c>
      <c r="D51" s="18" t="s">
        <v>89</v>
      </c>
      <c r="E51" s="18" t="s">
        <v>47</v>
      </c>
      <c r="F51" s="18" t="s">
        <v>166</v>
      </c>
      <c r="G51" s="50">
        <v>83299927.34</v>
      </c>
      <c r="H51" s="50">
        <v>89532073.34</v>
      </c>
      <c r="I51" s="50">
        <v>76102262.34</v>
      </c>
      <c r="J51" s="50">
        <v>5000000</v>
      </c>
      <c r="K51" s="51">
        <f t="shared" si="0"/>
        <v>81102262.34</v>
      </c>
    </row>
    <row r="52" spans="1:11" s="4" customFormat="1" ht="12.75" outlineLevel="2">
      <c r="A52" s="18" t="s">
        <v>79</v>
      </c>
      <c r="B52" s="18" t="s">
        <v>195</v>
      </c>
      <c r="C52" s="18" t="s">
        <v>88</v>
      </c>
      <c r="D52" s="18" t="s">
        <v>89</v>
      </c>
      <c r="E52" s="18" t="s">
        <v>48</v>
      </c>
      <c r="F52" s="18" t="s">
        <v>167</v>
      </c>
      <c r="G52" s="50">
        <v>32893263.93</v>
      </c>
      <c r="H52" s="50">
        <v>21570099.97</v>
      </c>
      <c r="I52" s="50">
        <v>27959274.34</v>
      </c>
      <c r="J52" s="18"/>
      <c r="K52" s="51">
        <f t="shared" si="0"/>
        <v>27959274.34</v>
      </c>
    </row>
    <row r="53" spans="1:11" s="4" customFormat="1" ht="12.75" outlineLevel="2">
      <c r="A53" s="18" t="s">
        <v>79</v>
      </c>
      <c r="B53" s="18" t="s">
        <v>195</v>
      </c>
      <c r="C53" s="18" t="s">
        <v>88</v>
      </c>
      <c r="D53" s="18" t="s">
        <v>89</v>
      </c>
      <c r="E53" s="18" t="s">
        <v>49</v>
      </c>
      <c r="F53" s="18" t="s">
        <v>168</v>
      </c>
      <c r="G53" s="50">
        <v>17185786.1</v>
      </c>
      <c r="H53" s="50">
        <v>22924573.76</v>
      </c>
      <c r="I53" s="50">
        <v>27141192.64</v>
      </c>
      <c r="J53" s="18"/>
      <c r="K53" s="51">
        <f t="shared" si="0"/>
        <v>27141192.64</v>
      </c>
    </row>
    <row r="54" spans="1:11" s="4" customFormat="1" ht="12.75" outlineLevel="2">
      <c r="A54" s="18" t="s">
        <v>79</v>
      </c>
      <c r="B54" s="18" t="s">
        <v>195</v>
      </c>
      <c r="C54" s="18" t="s">
        <v>88</v>
      </c>
      <c r="D54" s="18" t="s">
        <v>89</v>
      </c>
      <c r="E54" s="18" t="s">
        <v>50</v>
      </c>
      <c r="F54" s="18" t="s">
        <v>169</v>
      </c>
      <c r="G54" s="50">
        <v>10494763.660000004</v>
      </c>
      <c r="H54" s="50">
        <v>12407875.72</v>
      </c>
      <c r="I54" s="50">
        <v>16339240.97</v>
      </c>
      <c r="J54" s="18"/>
      <c r="K54" s="51">
        <f t="shared" si="0"/>
        <v>16339240.97</v>
      </c>
    </row>
    <row r="55" spans="1:11" s="4" customFormat="1" ht="12.75" outlineLevel="2">
      <c r="A55" s="18" t="s">
        <v>79</v>
      </c>
      <c r="B55" s="18" t="s">
        <v>195</v>
      </c>
      <c r="C55" s="18" t="s">
        <v>88</v>
      </c>
      <c r="D55" s="18" t="s">
        <v>89</v>
      </c>
      <c r="E55" s="18" t="s">
        <v>51</v>
      </c>
      <c r="F55" s="18" t="s">
        <v>170</v>
      </c>
      <c r="G55" s="50">
        <v>17450239.85</v>
      </c>
      <c r="H55" s="50">
        <v>20566387.66</v>
      </c>
      <c r="I55" s="50">
        <v>25389464.04</v>
      </c>
      <c r="J55" s="18"/>
      <c r="K55" s="51">
        <f t="shared" si="0"/>
        <v>25389464.04</v>
      </c>
    </row>
    <row r="56" spans="1:11" s="4" customFormat="1" ht="12.75" outlineLevel="2">
      <c r="A56" s="18" t="s">
        <v>79</v>
      </c>
      <c r="B56" s="18" t="s">
        <v>195</v>
      </c>
      <c r="C56" s="18" t="s">
        <v>88</v>
      </c>
      <c r="D56" s="18" t="s">
        <v>89</v>
      </c>
      <c r="E56" s="18" t="s">
        <v>52</v>
      </c>
      <c r="F56" s="18" t="s">
        <v>171</v>
      </c>
      <c r="G56" s="50">
        <v>23470878.610000007</v>
      </c>
      <c r="H56" s="50">
        <v>23219949.14</v>
      </c>
      <c r="I56" s="50">
        <v>27423537.6</v>
      </c>
      <c r="J56" s="18"/>
      <c r="K56" s="51">
        <f t="shared" si="0"/>
        <v>27423537.6</v>
      </c>
    </row>
    <row r="57" spans="1:11" s="4" customFormat="1" ht="12.75" outlineLevel="2">
      <c r="A57" s="18" t="s">
        <v>79</v>
      </c>
      <c r="B57" s="18" t="s">
        <v>195</v>
      </c>
      <c r="C57" s="18" t="s">
        <v>88</v>
      </c>
      <c r="D57" s="18" t="s">
        <v>89</v>
      </c>
      <c r="E57" s="18" t="s">
        <v>53</v>
      </c>
      <c r="F57" s="18" t="s">
        <v>172</v>
      </c>
      <c r="G57" s="50">
        <v>24346282.03</v>
      </c>
      <c r="H57" s="50">
        <v>25792827.43</v>
      </c>
      <c r="I57" s="50">
        <v>30730004.11</v>
      </c>
      <c r="J57" s="18"/>
      <c r="K57" s="51">
        <f t="shared" si="0"/>
        <v>30730004.11</v>
      </c>
    </row>
    <row r="58" spans="1:11" s="4" customFormat="1" ht="12.75" outlineLevel="1">
      <c r="A58" s="14"/>
      <c r="B58" s="14"/>
      <c r="C58" s="14"/>
      <c r="D58" s="16" t="s">
        <v>386</v>
      </c>
      <c r="E58" s="14"/>
      <c r="F58" s="14"/>
      <c r="G58" s="15">
        <f>SUBTOTAL(9,G47:G57)</f>
        <v>559593942.1900002</v>
      </c>
      <c r="H58" s="15">
        <f>SUBTOTAL(9,H47:H57)</f>
        <v>561346453.2900001</v>
      </c>
      <c r="I58" s="15">
        <f>SUBTOTAL(9,I47:I57)</f>
        <v>537524392.7800001</v>
      </c>
      <c r="J58" s="15">
        <f>SUBTOTAL(9,J47:J57)</f>
        <v>27385652.98</v>
      </c>
      <c r="K58" s="58">
        <f>SUBTOTAL(9,K47:K57)</f>
        <v>564910045.7600001</v>
      </c>
    </row>
    <row r="59" spans="1:11" s="4" customFormat="1" ht="12.75" outlineLevel="2">
      <c r="A59" s="18" t="s">
        <v>79</v>
      </c>
      <c r="B59" s="18" t="s">
        <v>195</v>
      </c>
      <c r="C59" s="18" t="s">
        <v>90</v>
      </c>
      <c r="D59" s="18" t="s">
        <v>91</v>
      </c>
      <c r="E59" s="18" t="s">
        <v>54</v>
      </c>
      <c r="F59" s="18" t="s">
        <v>130</v>
      </c>
      <c r="G59" s="50">
        <v>-13477793.959999993</v>
      </c>
      <c r="H59" s="50">
        <v>-8735881.31</v>
      </c>
      <c r="I59" s="50">
        <v>0</v>
      </c>
      <c r="J59" s="51">
        <v>5824869.82</v>
      </c>
      <c r="K59" s="51">
        <f t="shared" si="0"/>
        <v>5824869.82</v>
      </c>
    </row>
    <row r="60" spans="1:11" s="4" customFormat="1" ht="12.75" outlineLevel="2">
      <c r="A60" s="18" t="s">
        <v>79</v>
      </c>
      <c r="B60" s="18" t="s">
        <v>195</v>
      </c>
      <c r="C60" s="18" t="s">
        <v>90</v>
      </c>
      <c r="D60" s="18" t="s">
        <v>91</v>
      </c>
      <c r="E60" s="18" t="s">
        <v>55</v>
      </c>
      <c r="F60" s="18" t="s">
        <v>131</v>
      </c>
      <c r="G60" s="50">
        <v>33443455.019999985</v>
      </c>
      <c r="H60" s="50">
        <v>-5527072.52</v>
      </c>
      <c r="I60" s="50">
        <v>52088568.91</v>
      </c>
      <c r="J60" s="18"/>
      <c r="K60" s="51">
        <f t="shared" si="0"/>
        <v>52088568.91</v>
      </c>
    </row>
    <row r="61" spans="1:11" s="4" customFormat="1" ht="12.75" outlineLevel="2">
      <c r="A61" s="18" t="s">
        <v>79</v>
      </c>
      <c r="B61" s="18" t="s">
        <v>195</v>
      </c>
      <c r="C61" s="18" t="s">
        <v>90</v>
      </c>
      <c r="D61" s="18" t="s">
        <v>91</v>
      </c>
      <c r="E61" s="18" t="s">
        <v>56</v>
      </c>
      <c r="F61" s="18" t="s">
        <v>173</v>
      </c>
      <c r="G61" s="50">
        <v>20633049.00000001</v>
      </c>
      <c r="H61" s="50">
        <v>10003860.01</v>
      </c>
      <c r="I61" s="50">
        <v>17538091.65</v>
      </c>
      <c r="J61" s="18"/>
      <c r="K61" s="51">
        <f t="shared" si="0"/>
        <v>17538091.65</v>
      </c>
    </row>
    <row r="62" spans="1:11" s="4" customFormat="1" ht="12.75" outlineLevel="2">
      <c r="A62" s="18" t="s">
        <v>79</v>
      </c>
      <c r="B62" s="18" t="s">
        <v>195</v>
      </c>
      <c r="C62" s="18" t="s">
        <v>90</v>
      </c>
      <c r="D62" s="18" t="s">
        <v>91</v>
      </c>
      <c r="E62" s="18" t="s">
        <v>57</v>
      </c>
      <c r="F62" s="18" t="s">
        <v>174</v>
      </c>
      <c r="G62" s="50">
        <v>19168273.399999995</v>
      </c>
      <c r="H62" s="50">
        <v>15309917.99</v>
      </c>
      <c r="I62" s="50">
        <v>19715615.57</v>
      </c>
      <c r="J62" s="18"/>
      <c r="K62" s="51">
        <f t="shared" si="0"/>
        <v>19715615.57</v>
      </c>
    </row>
    <row r="63" spans="1:11" s="4" customFormat="1" ht="12.75" outlineLevel="2">
      <c r="A63" s="18" t="s">
        <v>79</v>
      </c>
      <c r="B63" s="18" t="s">
        <v>195</v>
      </c>
      <c r="C63" s="18" t="s">
        <v>90</v>
      </c>
      <c r="D63" s="18" t="s">
        <v>91</v>
      </c>
      <c r="E63" s="18" t="s">
        <v>58</v>
      </c>
      <c r="F63" s="18" t="s">
        <v>175</v>
      </c>
      <c r="G63" s="50">
        <v>18514126.14</v>
      </c>
      <c r="H63" s="50">
        <v>-103396.55</v>
      </c>
      <c r="I63" s="50">
        <v>15737007.22</v>
      </c>
      <c r="J63" s="51">
        <f>898976.38+208972.11</f>
        <v>1107948.49</v>
      </c>
      <c r="K63" s="51">
        <f t="shared" si="0"/>
        <v>16844955.71</v>
      </c>
    </row>
    <row r="64" spans="1:11" s="4" customFormat="1" ht="12.75" outlineLevel="2">
      <c r="A64" s="18" t="s">
        <v>79</v>
      </c>
      <c r="B64" s="18" t="s">
        <v>195</v>
      </c>
      <c r="C64" s="18" t="s">
        <v>90</v>
      </c>
      <c r="D64" s="18" t="s">
        <v>91</v>
      </c>
      <c r="E64" s="18" t="s">
        <v>59</v>
      </c>
      <c r="F64" s="18" t="s">
        <v>176</v>
      </c>
      <c r="G64" s="50">
        <v>6825535.650000002</v>
      </c>
      <c r="H64" s="50">
        <v>-4663299.87</v>
      </c>
      <c r="I64" s="50">
        <v>5801705.3</v>
      </c>
      <c r="J64" s="51">
        <v>4198294.7</v>
      </c>
      <c r="K64" s="51">
        <f t="shared" si="0"/>
        <v>10000000</v>
      </c>
    </row>
    <row r="65" spans="1:11" s="4" customFormat="1" ht="12.75" outlineLevel="1">
      <c r="A65" s="14"/>
      <c r="B65" s="14"/>
      <c r="C65" s="14"/>
      <c r="D65" s="16" t="s">
        <v>387</v>
      </c>
      <c r="E65" s="14"/>
      <c r="F65" s="14"/>
      <c r="G65" s="15">
        <f>SUBTOTAL(9,G59:G64)</f>
        <v>85106645.25</v>
      </c>
      <c r="H65" s="15">
        <f>SUBTOTAL(9,H59:H64)</f>
        <v>6284127.749999999</v>
      </c>
      <c r="I65" s="15">
        <f>SUBTOTAL(9,I59:I64)</f>
        <v>110880988.64999999</v>
      </c>
      <c r="J65" s="15">
        <f>SUBTOTAL(9,J59:J64)</f>
        <v>11131113.010000002</v>
      </c>
      <c r="K65" s="58">
        <f>SUBTOTAL(9,K59:K64)</f>
        <v>122012101.66</v>
      </c>
    </row>
    <row r="66" spans="1:13" s="4" customFormat="1" ht="12.75" outlineLevel="2">
      <c r="A66" s="18" t="s">
        <v>79</v>
      </c>
      <c r="B66" s="18" t="s">
        <v>195</v>
      </c>
      <c r="C66" s="18" t="s">
        <v>92</v>
      </c>
      <c r="D66" s="18" t="s">
        <v>93</v>
      </c>
      <c r="E66" s="18" t="s">
        <v>60</v>
      </c>
      <c r="F66" s="18" t="s">
        <v>123</v>
      </c>
      <c r="G66" s="50">
        <v>243801487.60999995</v>
      </c>
      <c r="H66" s="50">
        <v>240793460.8</v>
      </c>
      <c r="I66" s="50">
        <v>207231264.47</v>
      </c>
      <c r="J66" s="51">
        <v>16433844.99</v>
      </c>
      <c r="K66" s="51">
        <f aca="true" t="shared" si="2" ref="K66:K82">I66+J66</f>
        <v>223665109.46</v>
      </c>
      <c r="M66" s="108">
        <f>J66+J67</f>
        <v>18510739.580000002</v>
      </c>
    </row>
    <row r="67" spans="1:11" s="4" customFormat="1" ht="12.75" outlineLevel="2">
      <c r="A67" s="18" t="s">
        <v>79</v>
      </c>
      <c r="B67" s="18" t="s">
        <v>195</v>
      </c>
      <c r="C67" s="18" t="s">
        <v>92</v>
      </c>
      <c r="D67" s="18" t="s">
        <v>93</v>
      </c>
      <c r="E67" s="18" t="s">
        <v>61</v>
      </c>
      <c r="F67" s="18" t="s">
        <v>132</v>
      </c>
      <c r="G67" s="50">
        <v>30811413.430000007</v>
      </c>
      <c r="H67" s="50">
        <v>26390575.9</v>
      </c>
      <c r="I67" s="50">
        <v>26189701.42</v>
      </c>
      <c r="J67" s="51">
        <v>2076894.59</v>
      </c>
      <c r="K67" s="51">
        <f t="shared" si="2"/>
        <v>28266596.01</v>
      </c>
    </row>
    <row r="68" spans="1:11" s="4" customFormat="1" ht="12.75" outlineLevel="2">
      <c r="A68" s="18" t="s">
        <v>79</v>
      </c>
      <c r="B68" s="18" t="s">
        <v>195</v>
      </c>
      <c r="C68" s="18" t="s">
        <v>92</v>
      </c>
      <c r="D68" s="18" t="s">
        <v>93</v>
      </c>
      <c r="E68" s="18" t="s">
        <v>62</v>
      </c>
      <c r="F68" s="18" t="s">
        <v>177</v>
      </c>
      <c r="G68" s="50">
        <v>41478721.11000001</v>
      </c>
      <c r="H68" s="50">
        <v>42953923.75</v>
      </c>
      <c r="I68" s="50">
        <v>38360407</v>
      </c>
      <c r="J68" s="50"/>
      <c r="K68" s="51">
        <f t="shared" si="2"/>
        <v>38360407</v>
      </c>
    </row>
    <row r="69" spans="1:11" s="4" customFormat="1" ht="12.75" outlineLevel="2">
      <c r="A69" s="18" t="s">
        <v>79</v>
      </c>
      <c r="B69" s="18" t="s">
        <v>195</v>
      </c>
      <c r="C69" s="18" t="s">
        <v>92</v>
      </c>
      <c r="D69" s="18" t="s">
        <v>93</v>
      </c>
      <c r="E69" s="18" t="s">
        <v>63</v>
      </c>
      <c r="F69" s="18" t="s">
        <v>178</v>
      </c>
      <c r="G69" s="50">
        <v>19368262.520000007</v>
      </c>
      <c r="H69" s="50">
        <v>24380631.03</v>
      </c>
      <c r="I69" s="50">
        <v>26437917.17</v>
      </c>
      <c r="J69" s="50"/>
      <c r="K69" s="51">
        <f t="shared" si="2"/>
        <v>26437917.17</v>
      </c>
    </row>
    <row r="70" spans="1:11" s="4" customFormat="1" ht="12.75" outlineLevel="2">
      <c r="A70" s="18" t="s">
        <v>79</v>
      </c>
      <c r="B70" s="18" t="s">
        <v>195</v>
      </c>
      <c r="C70" s="18" t="s">
        <v>92</v>
      </c>
      <c r="D70" s="18" t="s">
        <v>93</v>
      </c>
      <c r="E70" s="18" t="s">
        <v>64</v>
      </c>
      <c r="F70" s="18" t="s">
        <v>179</v>
      </c>
      <c r="G70" s="50">
        <v>23885404.71</v>
      </c>
      <c r="H70" s="50">
        <v>28026637.77</v>
      </c>
      <c r="I70" s="50">
        <v>32909849.57</v>
      </c>
      <c r="J70" s="50"/>
      <c r="K70" s="51">
        <f t="shared" si="2"/>
        <v>32909849.57</v>
      </c>
    </row>
    <row r="71" spans="1:11" s="4" customFormat="1" ht="12.75" outlineLevel="2">
      <c r="A71" s="18" t="s">
        <v>79</v>
      </c>
      <c r="B71" s="18" t="s">
        <v>195</v>
      </c>
      <c r="C71" s="18" t="s">
        <v>92</v>
      </c>
      <c r="D71" s="18" t="s">
        <v>93</v>
      </c>
      <c r="E71" s="18" t="s">
        <v>65</v>
      </c>
      <c r="F71" s="18" t="s">
        <v>180</v>
      </c>
      <c r="G71" s="50">
        <v>7799999.540000003</v>
      </c>
      <c r="H71" s="50">
        <v>-2178912.47</v>
      </c>
      <c r="I71" s="50">
        <v>6629999.61</v>
      </c>
      <c r="J71" s="50">
        <v>2500000</v>
      </c>
      <c r="K71" s="51">
        <f t="shared" si="2"/>
        <v>9129999.61</v>
      </c>
    </row>
    <row r="72" spans="1:11" s="4" customFormat="1" ht="12.75" outlineLevel="2">
      <c r="A72" s="18" t="s">
        <v>79</v>
      </c>
      <c r="B72" s="18" t="s">
        <v>195</v>
      </c>
      <c r="C72" s="18" t="s">
        <v>92</v>
      </c>
      <c r="D72" s="18" t="s">
        <v>93</v>
      </c>
      <c r="E72" s="18" t="s">
        <v>66</v>
      </c>
      <c r="F72" s="18" t="s">
        <v>181</v>
      </c>
      <c r="G72" s="50">
        <v>30854255.180000003</v>
      </c>
      <c r="H72" s="50">
        <v>20427429.92</v>
      </c>
      <c r="I72" s="50">
        <v>29615302.45</v>
      </c>
      <c r="J72" s="50"/>
      <c r="K72" s="51">
        <f t="shared" si="2"/>
        <v>29615302.45</v>
      </c>
    </row>
    <row r="73" spans="1:11" s="4" customFormat="1" ht="12.75" outlineLevel="2">
      <c r="A73" s="18" t="s">
        <v>79</v>
      </c>
      <c r="B73" s="18" t="s">
        <v>195</v>
      </c>
      <c r="C73" s="18" t="s">
        <v>92</v>
      </c>
      <c r="D73" s="18" t="s">
        <v>93</v>
      </c>
      <c r="E73" s="18" t="s">
        <v>67</v>
      </c>
      <c r="F73" s="18" t="s">
        <v>182</v>
      </c>
      <c r="G73" s="50">
        <v>7900000.890000001</v>
      </c>
      <c r="H73" s="50">
        <v>-2122266.47</v>
      </c>
      <c r="I73" s="50">
        <v>6715000.76</v>
      </c>
      <c r="J73" s="50">
        <v>3042358.57</v>
      </c>
      <c r="K73" s="51">
        <f t="shared" si="2"/>
        <v>9757359.33</v>
      </c>
    </row>
    <row r="74" spans="1:11" s="4" customFormat="1" ht="12.75" outlineLevel="2">
      <c r="A74" s="18" t="s">
        <v>79</v>
      </c>
      <c r="B74" s="18" t="s">
        <v>195</v>
      </c>
      <c r="C74" s="18" t="s">
        <v>92</v>
      </c>
      <c r="D74" s="18" t="s">
        <v>93</v>
      </c>
      <c r="E74" s="18" t="s">
        <v>68</v>
      </c>
      <c r="F74" s="18" t="s">
        <v>183</v>
      </c>
      <c r="G74" s="50">
        <v>7800000.26</v>
      </c>
      <c r="H74" s="50">
        <v>-2043885.88</v>
      </c>
      <c r="I74" s="50">
        <v>6630000.22</v>
      </c>
      <c r="J74" s="50">
        <v>2500000</v>
      </c>
      <c r="K74" s="51">
        <f t="shared" si="2"/>
        <v>9130000.219999999</v>
      </c>
    </row>
    <row r="75" spans="1:11" s="4" customFormat="1" ht="12.75" outlineLevel="2">
      <c r="A75" s="18" t="s">
        <v>79</v>
      </c>
      <c r="B75" s="18" t="s">
        <v>195</v>
      </c>
      <c r="C75" s="18" t="s">
        <v>92</v>
      </c>
      <c r="D75" s="18" t="s">
        <v>93</v>
      </c>
      <c r="E75" s="18" t="s">
        <v>69</v>
      </c>
      <c r="F75" s="18" t="s">
        <v>184</v>
      </c>
      <c r="G75" s="50">
        <v>15979804.439999998</v>
      </c>
      <c r="H75" s="50">
        <v>3744626.82</v>
      </c>
      <c r="I75" s="50">
        <v>13582833.77</v>
      </c>
      <c r="J75" s="50"/>
      <c r="K75" s="51">
        <f t="shared" si="2"/>
        <v>13582833.77</v>
      </c>
    </row>
    <row r="76" spans="1:11" s="4" customFormat="1" ht="12.75" outlineLevel="2">
      <c r="A76" s="18" t="s">
        <v>79</v>
      </c>
      <c r="B76" s="18" t="s">
        <v>195</v>
      </c>
      <c r="C76" s="18" t="s">
        <v>92</v>
      </c>
      <c r="D76" s="18" t="s">
        <v>93</v>
      </c>
      <c r="E76" s="18" t="s">
        <v>70</v>
      </c>
      <c r="F76" s="18" t="s">
        <v>185</v>
      </c>
      <c r="G76" s="50">
        <v>38734540.45999999</v>
      </c>
      <c r="H76" s="50">
        <v>41504801.29</v>
      </c>
      <c r="I76" s="50">
        <v>42052827.45</v>
      </c>
      <c r="J76" s="50"/>
      <c r="K76" s="51">
        <f t="shared" si="2"/>
        <v>42052827.45</v>
      </c>
    </row>
    <row r="77" spans="1:11" s="4" customFormat="1" ht="12.75" outlineLevel="2">
      <c r="A77" s="18" t="s">
        <v>79</v>
      </c>
      <c r="B77" s="18" t="s">
        <v>195</v>
      </c>
      <c r="C77" s="18" t="s">
        <v>92</v>
      </c>
      <c r="D77" s="18" t="s">
        <v>93</v>
      </c>
      <c r="E77" s="18" t="s">
        <v>71</v>
      </c>
      <c r="F77" s="18" t="s">
        <v>186</v>
      </c>
      <c r="G77" s="50">
        <v>13499999.82</v>
      </c>
      <c r="H77" s="50">
        <v>9978894.8</v>
      </c>
      <c r="I77" s="50">
        <v>14371788.21</v>
      </c>
      <c r="J77" s="50"/>
      <c r="K77" s="51">
        <f t="shared" si="2"/>
        <v>14371788.21</v>
      </c>
    </row>
    <row r="78" spans="1:11" s="4" customFormat="1" ht="12.75" outlineLevel="1">
      <c r="A78" s="14"/>
      <c r="B78" s="14"/>
      <c r="C78" s="14"/>
      <c r="D78" s="16" t="s">
        <v>388</v>
      </c>
      <c r="E78" s="14"/>
      <c r="F78" s="14"/>
      <c r="G78" s="15">
        <f>SUBTOTAL(9,G66:G77)</f>
        <v>481913889.9699999</v>
      </c>
      <c r="H78" s="15">
        <f>SUBTOTAL(9,H66:H77)</f>
        <v>431855917.26</v>
      </c>
      <c r="I78" s="15">
        <f>SUBTOTAL(9,I66:I77)</f>
        <v>450726892.09999996</v>
      </c>
      <c r="J78" s="15">
        <f>SUBTOTAL(9,J66:J77)</f>
        <v>26553098.150000002</v>
      </c>
      <c r="K78" s="58">
        <f>SUBTOTAL(9,K66:K77)</f>
        <v>477279990.25</v>
      </c>
    </row>
    <row r="79" spans="1:13" s="4" customFormat="1" ht="12.75" outlineLevel="2">
      <c r="A79" s="18" t="s">
        <v>79</v>
      </c>
      <c r="B79" s="18" t="s">
        <v>195</v>
      </c>
      <c r="C79" s="18" t="s">
        <v>94</v>
      </c>
      <c r="D79" s="18" t="s">
        <v>95</v>
      </c>
      <c r="E79" s="18" t="s">
        <v>72</v>
      </c>
      <c r="F79" s="18" t="s">
        <v>133</v>
      </c>
      <c r="G79" s="50">
        <v>42039385.78999999</v>
      </c>
      <c r="H79" s="50">
        <v>37500640.42</v>
      </c>
      <c r="I79" s="50">
        <v>35733477.92</v>
      </c>
      <c r="J79" s="50">
        <v>2833734.76</v>
      </c>
      <c r="K79" s="51">
        <f t="shared" si="2"/>
        <v>38567212.68</v>
      </c>
      <c r="M79" s="108">
        <f>J79</f>
        <v>2833734.76</v>
      </c>
    </row>
    <row r="80" spans="1:11" s="4" customFormat="1" ht="12.75" outlineLevel="2">
      <c r="A80" s="18" t="s">
        <v>79</v>
      </c>
      <c r="B80" s="18" t="s">
        <v>195</v>
      </c>
      <c r="C80" s="18" t="s">
        <v>94</v>
      </c>
      <c r="D80" s="18" t="s">
        <v>95</v>
      </c>
      <c r="E80" s="18" t="s">
        <v>73</v>
      </c>
      <c r="F80" s="18" t="s">
        <v>187</v>
      </c>
      <c r="G80" s="50">
        <v>7758200.560000002</v>
      </c>
      <c r="H80" s="50">
        <v>-223200.51</v>
      </c>
      <c r="I80" s="50">
        <v>6594470.48</v>
      </c>
      <c r="J80" s="51">
        <v>1260385.36</v>
      </c>
      <c r="K80" s="51">
        <f t="shared" si="2"/>
        <v>7854855.840000001</v>
      </c>
    </row>
    <row r="81" spans="1:11" s="4" customFormat="1" ht="12.75" outlineLevel="2">
      <c r="A81" s="18" t="s">
        <v>79</v>
      </c>
      <c r="B81" s="18" t="s">
        <v>195</v>
      </c>
      <c r="C81" s="18" t="s">
        <v>94</v>
      </c>
      <c r="D81" s="18" t="s">
        <v>95</v>
      </c>
      <c r="E81" s="18" t="s">
        <v>74</v>
      </c>
      <c r="F81" s="18" t="s">
        <v>188</v>
      </c>
      <c r="G81" s="50">
        <v>42885654.13999999</v>
      </c>
      <c r="H81" s="50">
        <v>31338105.47</v>
      </c>
      <c r="I81" s="50">
        <v>36452806.02</v>
      </c>
      <c r="J81" s="51">
        <v>3409478.79</v>
      </c>
      <c r="K81" s="51">
        <f t="shared" si="2"/>
        <v>39862284.81</v>
      </c>
    </row>
    <row r="82" spans="1:11" s="4" customFormat="1" ht="12.75" outlineLevel="2">
      <c r="A82" s="18" t="s">
        <v>79</v>
      </c>
      <c r="B82" s="18" t="s">
        <v>195</v>
      </c>
      <c r="C82" s="18" t="s">
        <v>94</v>
      </c>
      <c r="D82" s="18" t="s">
        <v>95</v>
      </c>
      <c r="E82" s="18" t="s">
        <v>75</v>
      </c>
      <c r="F82" s="18" t="s">
        <v>189</v>
      </c>
      <c r="G82" s="50">
        <v>27570590.6</v>
      </c>
      <c r="H82" s="50">
        <v>14992691.23</v>
      </c>
      <c r="I82" s="50">
        <v>23435002.01</v>
      </c>
      <c r="J82" s="51">
        <v>3151580.36</v>
      </c>
      <c r="K82" s="51">
        <f t="shared" si="2"/>
        <v>26586582.37</v>
      </c>
    </row>
    <row r="83" spans="1:11" s="4" customFormat="1" ht="12.75" outlineLevel="1">
      <c r="A83" s="14"/>
      <c r="B83" s="14"/>
      <c r="C83" s="14"/>
      <c r="D83" s="16" t="s">
        <v>389</v>
      </c>
      <c r="E83" s="14"/>
      <c r="F83" s="14"/>
      <c r="G83" s="15">
        <f>SUBTOTAL(9,G79:G82)</f>
        <v>120253831.08999997</v>
      </c>
      <c r="H83" s="15">
        <f>SUBTOTAL(9,H79:H82)</f>
        <v>83608236.61</v>
      </c>
      <c r="I83" s="15">
        <f>SUBTOTAL(9,I79:I82)</f>
        <v>102215756.43000002</v>
      </c>
      <c r="J83" s="15">
        <f>SUBTOTAL(9,J79:J82)</f>
        <v>10655179.27</v>
      </c>
      <c r="K83" s="58">
        <f>SUBTOTAL(9,K79:K82)</f>
        <v>112870935.70000002</v>
      </c>
    </row>
    <row r="84" spans="1:11" s="4" customFormat="1" ht="12.75">
      <c r="A84" s="28"/>
      <c r="B84" s="28"/>
      <c r="C84" s="28"/>
      <c r="D84" s="30" t="s">
        <v>390</v>
      </c>
      <c r="E84" s="28"/>
      <c r="F84" s="28"/>
      <c r="G84" s="59">
        <f>SUBTOTAL(9,G4:G83)</f>
        <v>3034901611.61</v>
      </c>
      <c r="H84" s="59">
        <f>SUBTOTAL(9,H4:H83)</f>
        <v>2897175054.1300006</v>
      </c>
      <c r="I84" s="59">
        <f>SUBTOTAL(9,I4:I83)</f>
        <v>2945054377.04</v>
      </c>
      <c r="J84" s="59">
        <f>SUBTOTAL(9,J4:J83)</f>
        <v>113534000</v>
      </c>
      <c r="K84" s="29">
        <f>SUBTOTAL(9,K4:K83)</f>
        <v>3058588377.04</v>
      </c>
    </row>
    <row r="85" spans="9:10" ht="12.75">
      <c r="I85" s="72"/>
      <c r="J85" s="106"/>
    </row>
    <row r="86" ht="12.75">
      <c r="J86" s="72"/>
    </row>
    <row r="87" ht="12.75">
      <c r="J87" s="106"/>
    </row>
  </sheetData>
  <sheetProtection/>
  <autoFilter ref="A3:K83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1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7" sqref="A7"/>
      <selection pane="bottomRight" activeCell="H21" sqref="H21"/>
    </sheetView>
  </sheetViews>
  <sheetFormatPr defaultColWidth="9.140625" defaultRowHeight="15"/>
  <cols>
    <col min="1" max="16384" width="9.0039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6"/>
  <sheetViews>
    <sheetView zoomScalePageLayoutView="0" workbookViewId="0" topLeftCell="A1">
      <pane xSplit="6" ySplit="3" topLeftCell="G5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09" sqref="I109"/>
    </sheetView>
  </sheetViews>
  <sheetFormatPr defaultColWidth="9.140625" defaultRowHeight="15" outlineLevelRow="2"/>
  <cols>
    <col min="1" max="1" width="5.140625" style="1" customWidth="1"/>
    <col min="2" max="2" width="14.7109375" style="1" customWidth="1"/>
    <col min="3" max="3" width="13.00390625" style="1" customWidth="1"/>
    <col min="4" max="4" width="13.421875" style="1" customWidth="1"/>
    <col min="5" max="5" width="7.28125" style="1" customWidth="1"/>
    <col min="6" max="6" width="33.00390625" style="1" customWidth="1"/>
    <col min="7" max="7" width="9.00390625" style="1" customWidth="1"/>
    <col min="8" max="8" width="14.57421875" style="1" customWidth="1"/>
    <col min="9" max="9" width="15.00390625" style="1" customWidth="1"/>
    <col min="10" max="10" width="9.00390625" style="1" customWidth="1"/>
    <col min="11" max="11" width="12.421875" style="1" bestFit="1" customWidth="1"/>
    <col min="12" max="16384" width="9.00390625" style="1" customWidth="1"/>
  </cols>
  <sheetData>
    <row r="1" ht="14.25">
      <c r="A1" s="60" t="s">
        <v>505</v>
      </c>
    </row>
    <row r="2" ht="12.75"/>
    <row r="3" spans="1:9" s="10" customFormat="1" ht="35.25" customHeight="1">
      <c r="A3" s="11" t="s">
        <v>0</v>
      </c>
      <c r="B3" s="11" t="s">
        <v>193</v>
      </c>
      <c r="C3" s="11" t="s">
        <v>2</v>
      </c>
      <c r="D3" s="11" t="s">
        <v>1</v>
      </c>
      <c r="E3" s="11" t="s">
        <v>3</v>
      </c>
      <c r="F3" s="11" t="s">
        <v>194</v>
      </c>
      <c r="G3" s="20" t="s">
        <v>280</v>
      </c>
      <c r="H3" s="11" t="s">
        <v>380</v>
      </c>
      <c r="I3" s="61" t="s">
        <v>381</v>
      </c>
    </row>
    <row r="4" spans="1:9" ht="12.75" outlineLevel="2">
      <c r="A4" s="12" t="s">
        <v>79</v>
      </c>
      <c r="B4" s="12" t="s">
        <v>195</v>
      </c>
      <c r="C4" s="12" t="s">
        <v>80</v>
      </c>
      <c r="D4" s="12" t="s">
        <v>81</v>
      </c>
      <c r="E4" s="12" t="s">
        <v>4</v>
      </c>
      <c r="F4" s="12" t="s">
        <v>124</v>
      </c>
      <c r="G4" s="21" t="s">
        <v>281</v>
      </c>
      <c r="H4" s="27"/>
      <c r="I4" s="25">
        <v>12589042.83</v>
      </c>
    </row>
    <row r="5" spans="1:9" ht="12.75" outlineLevel="2">
      <c r="A5" s="12" t="s">
        <v>79</v>
      </c>
      <c r="B5" s="12" t="s">
        <v>195</v>
      </c>
      <c r="C5" s="12" t="s">
        <v>80</v>
      </c>
      <c r="D5" s="12" t="s">
        <v>81</v>
      </c>
      <c r="E5" s="12" t="s">
        <v>5</v>
      </c>
      <c r="F5" s="12" t="s">
        <v>134</v>
      </c>
      <c r="G5" s="21" t="s">
        <v>281</v>
      </c>
      <c r="H5" s="27"/>
      <c r="I5" s="25">
        <v>7875204.03</v>
      </c>
    </row>
    <row r="6" spans="1:9" ht="12.75" outlineLevel="2">
      <c r="A6" s="12" t="s">
        <v>79</v>
      </c>
      <c r="B6" s="12" t="s">
        <v>195</v>
      </c>
      <c r="C6" s="12" t="s">
        <v>80</v>
      </c>
      <c r="D6" s="12" t="s">
        <v>81</v>
      </c>
      <c r="E6" s="12" t="s">
        <v>6</v>
      </c>
      <c r="F6" s="12" t="s">
        <v>135</v>
      </c>
      <c r="G6" s="21" t="s">
        <v>281</v>
      </c>
      <c r="H6" s="27"/>
      <c r="I6" s="25">
        <v>6421067.11</v>
      </c>
    </row>
    <row r="7" spans="1:9" ht="12.75" outlineLevel="2">
      <c r="A7" s="12" t="s">
        <v>79</v>
      </c>
      <c r="B7" s="12" t="s">
        <v>195</v>
      </c>
      <c r="C7" s="12" t="s">
        <v>80</v>
      </c>
      <c r="D7" s="12" t="s">
        <v>81</v>
      </c>
      <c r="E7" s="12" t="s">
        <v>7</v>
      </c>
      <c r="F7" s="12" t="s">
        <v>136</v>
      </c>
      <c r="G7" s="21" t="s">
        <v>281</v>
      </c>
      <c r="H7" s="27"/>
      <c r="I7" s="25">
        <v>5976321.5</v>
      </c>
    </row>
    <row r="8" spans="1:9" ht="12.75" outlineLevel="2">
      <c r="A8" s="12" t="s">
        <v>79</v>
      </c>
      <c r="B8" s="12" t="s">
        <v>195</v>
      </c>
      <c r="C8" s="12" t="s">
        <v>80</v>
      </c>
      <c r="D8" s="12" t="s">
        <v>81</v>
      </c>
      <c r="E8" s="12" t="s">
        <v>8</v>
      </c>
      <c r="F8" s="12" t="s">
        <v>137</v>
      </c>
      <c r="G8" s="21" t="s">
        <v>281</v>
      </c>
      <c r="H8" s="27"/>
      <c r="I8" s="25">
        <v>4519582.09</v>
      </c>
    </row>
    <row r="9" spans="1:9" ht="12.75" outlineLevel="2">
      <c r="A9" s="12" t="s">
        <v>79</v>
      </c>
      <c r="B9" s="12" t="s">
        <v>195</v>
      </c>
      <c r="C9" s="12" t="s">
        <v>80</v>
      </c>
      <c r="D9" s="12" t="s">
        <v>81</v>
      </c>
      <c r="E9" s="12" t="s">
        <v>9</v>
      </c>
      <c r="F9" s="12" t="s">
        <v>138</v>
      </c>
      <c r="G9" s="21" t="s">
        <v>281</v>
      </c>
      <c r="H9" s="27"/>
      <c r="I9" s="25">
        <v>4822492.43</v>
      </c>
    </row>
    <row r="10" spans="1:9" ht="12.75" outlineLevel="2">
      <c r="A10" s="12" t="s">
        <v>79</v>
      </c>
      <c r="B10" s="12" t="s">
        <v>195</v>
      </c>
      <c r="C10" s="12" t="s">
        <v>80</v>
      </c>
      <c r="D10" s="12" t="s">
        <v>81</v>
      </c>
      <c r="E10" s="12" t="s">
        <v>10</v>
      </c>
      <c r="F10" s="12" t="s">
        <v>190</v>
      </c>
      <c r="G10" s="23" t="s">
        <v>281</v>
      </c>
      <c r="H10" s="27"/>
      <c r="I10" s="25">
        <v>866347.73</v>
      </c>
    </row>
    <row r="11" spans="1:9" ht="12.75" outlineLevel="2">
      <c r="A11" s="12" t="s">
        <v>79</v>
      </c>
      <c r="B11" s="12" t="s">
        <v>195</v>
      </c>
      <c r="C11" s="12" t="s">
        <v>80</v>
      </c>
      <c r="D11" s="12" t="s">
        <v>81</v>
      </c>
      <c r="E11" s="12" t="s">
        <v>285</v>
      </c>
      <c r="F11" s="12" t="s">
        <v>286</v>
      </c>
      <c r="G11" s="21" t="s">
        <v>282</v>
      </c>
      <c r="H11" s="27"/>
      <c r="I11" s="25">
        <v>1838746.61</v>
      </c>
    </row>
    <row r="12" spans="1:9" ht="12.75" outlineLevel="2">
      <c r="A12" s="12" t="s">
        <v>79</v>
      </c>
      <c r="B12" s="12" t="s">
        <v>195</v>
      </c>
      <c r="C12" s="12" t="s">
        <v>80</v>
      </c>
      <c r="D12" s="12" t="s">
        <v>81</v>
      </c>
      <c r="E12" s="12" t="s">
        <v>287</v>
      </c>
      <c r="F12" s="12" t="s">
        <v>288</v>
      </c>
      <c r="G12" s="21" t="s">
        <v>283</v>
      </c>
      <c r="H12" s="27"/>
      <c r="I12" s="25">
        <v>328563.38</v>
      </c>
    </row>
    <row r="13" spans="1:9" ht="12.75" outlineLevel="2">
      <c r="A13" s="12" t="s">
        <v>79</v>
      </c>
      <c r="B13" s="12" t="s">
        <v>195</v>
      </c>
      <c r="C13" s="12" t="s">
        <v>80</v>
      </c>
      <c r="D13" s="12" t="s">
        <v>81</v>
      </c>
      <c r="E13" s="12" t="s">
        <v>289</v>
      </c>
      <c r="F13" s="12" t="s">
        <v>290</v>
      </c>
      <c r="G13" s="21" t="s">
        <v>283</v>
      </c>
      <c r="H13" s="27"/>
      <c r="I13" s="25">
        <v>921929.31</v>
      </c>
    </row>
    <row r="14" spans="1:9" ht="12.75" outlineLevel="2">
      <c r="A14" s="12" t="s">
        <v>79</v>
      </c>
      <c r="B14" s="12" t="s">
        <v>195</v>
      </c>
      <c r="C14" s="12" t="s">
        <v>80</v>
      </c>
      <c r="D14" s="12" t="s">
        <v>81</v>
      </c>
      <c r="E14" s="12" t="s">
        <v>291</v>
      </c>
      <c r="F14" s="12" t="s">
        <v>292</v>
      </c>
      <c r="G14" s="21" t="s">
        <v>283</v>
      </c>
      <c r="H14" s="27"/>
      <c r="I14" s="25">
        <v>779164.58</v>
      </c>
    </row>
    <row r="15" spans="1:9" ht="12.75" outlineLevel="2">
      <c r="A15" s="12" t="s">
        <v>79</v>
      </c>
      <c r="B15" s="12" t="s">
        <v>195</v>
      </c>
      <c r="C15" s="12" t="s">
        <v>80</v>
      </c>
      <c r="D15" s="12" t="s">
        <v>81</v>
      </c>
      <c r="E15" s="12" t="s">
        <v>293</v>
      </c>
      <c r="F15" s="12" t="s">
        <v>294</v>
      </c>
      <c r="G15" s="21" t="s">
        <v>283</v>
      </c>
      <c r="H15" s="27"/>
      <c r="I15" s="25">
        <v>1642166.26</v>
      </c>
    </row>
    <row r="16" spans="1:9" ht="12.75" outlineLevel="2">
      <c r="A16" s="12" t="s">
        <v>79</v>
      </c>
      <c r="B16" s="12" t="s">
        <v>195</v>
      </c>
      <c r="C16" s="12" t="s">
        <v>80</v>
      </c>
      <c r="D16" s="12" t="s">
        <v>81</v>
      </c>
      <c r="E16" s="12" t="s">
        <v>295</v>
      </c>
      <c r="F16" s="12" t="s">
        <v>296</v>
      </c>
      <c r="G16" s="21" t="s">
        <v>283</v>
      </c>
      <c r="H16" s="27"/>
      <c r="I16" s="25">
        <v>1866909.18</v>
      </c>
    </row>
    <row r="17" spans="1:9" ht="12.75" outlineLevel="2">
      <c r="A17" s="12" t="s">
        <v>79</v>
      </c>
      <c r="B17" s="12" t="s">
        <v>195</v>
      </c>
      <c r="C17" s="12" t="s">
        <v>80</v>
      </c>
      <c r="D17" s="12" t="s">
        <v>81</v>
      </c>
      <c r="E17" s="12" t="s">
        <v>297</v>
      </c>
      <c r="F17" s="12" t="s">
        <v>298</v>
      </c>
      <c r="G17" s="21" t="s">
        <v>283</v>
      </c>
      <c r="H17" s="27"/>
      <c r="I17" s="25">
        <v>970725.85</v>
      </c>
    </row>
    <row r="18" spans="1:9" ht="12.75" outlineLevel="2">
      <c r="A18" s="12" t="s">
        <v>79</v>
      </c>
      <c r="B18" s="12" t="s">
        <v>195</v>
      </c>
      <c r="C18" s="12" t="s">
        <v>80</v>
      </c>
      <c r="D18" s="12" t="s">
        <v>81</v>
      </c>
      <c r="E18" s="12" t="s">
        <v>299</v>
      </c>
      <c r="F18" s="12" t="s">
        <v>300</v>
      </c>
      <c r="G18" s="21" t="s">
        <v>283</v>
      </c>
      <c r="H18" s="27"/>
      <c r="I18" s="25">
        <v>1072408.55</v>
      </c>
    </row>
    <row r="19" spans="1:9" ht="12.75" outlineLevel="2">
      <c r="A19" s="12" t="s">
        <v>79</v>
      </c>
      <c r="B19" s="12" t="s">
        <v>195</v>
      </c>
      <c r="C19" s="12" t="s">
        <v>80</v>
      </c>
      <c r="D19" s="12" t="s">
        <v>81</v>
      </c>
      <c r="E19" s="12" t="s">
        <v>301</v>
      </c>
      <c r="F19" s="12" t="s">
        <v>302</v>
      </c>
      <c r="G19" s="21" t="s">
        <v>283</v>
      </c>
      <c r="H19" s="27"/>
      <c r="I19" s="25">
        <v>704343.21</v>
      </c>
    </row>
    <row r="20" spans="1:9" ht="12.75" outlineLevel="2">
      <c r="A20" s="12" t="s">
        <v>79</v>
      </c>
      <c r="B20" s="12" t="s">
        <v>195</v>
      </c>
      <c r="C20" s="12" t="s">
        <v>80</v>
      </c>
      <c r="D20" s="12" t="s">
        <v>81</v>
      </c>
      <c r="E20" s="12" t="s">
        <v>303</v>
      </c>
      <c r="F20" s="12" t="s">
        <v>304</v>
      </c>
      <c r="G20" s="21" t="s">
        <v>283</v>
      </c>
      <c r="H20" s="27"/>
      <c r="I20" s="25">
        <v>815320.49</v>
      </c>
    </row>
    <row r="21" spans="1:9" ht="12.75" outlineLevel="2">
      <c r="A21" s="12" t="s">
        <v>79</v>
      </c>
      <c r="B21" s="12" t="s">
        <v>195</v>
      </c>
      <c r="C21" s="12" t="s">
        <v>80</v>
      </c>
      <c r="D21" s="12" t="s">
        <v>81</v>
      </c>
      <c r="E21" s="12" t="s">
        <v>305</v>
      </c>
      <c r="F21" s="12" t="s">
        <v>306</v>
      </c>
      <c r="G21" s="21" t="s">
        <v>283</v>
      </c>
      <c r="H21" s="27"/>
      <c r="I21" s="25">
        <v>912355.9</v>
      </c>
    </row>
    <row r="22" spans="1:9" ht="12.75" outlineLevel="2">
      <c r="A22" s="12" t="s">
        <v>79</v>
      </c>
      <c r="B22" s="12" t="s">
        <v>195</v>
      </c>
      <c r="C22" s="12" t="s">
        <v>80</v>
      </c>
      <c r="D22" s="12" t="s">
        <v>81</v>
      </c>
      <c r="E22" s="12" t="s">
        <v>307</v>
      </c>
      <c r="F22" s="12" t="s">
        <v>308</v>
      </c>
      <c r="G22" s="21" t="s">
        <v>283</v>
      </c>
      <c r="H22" s="27"/>
      <c r="I22" s="25">
        <v>1374482.38</v>
      </c>
    </row>
    <row r="23" spans="1:9" ht="12.75" outlineLevel="2">
      <c r="A23" s="12" t="s">
        <v>79</v>
      </c>
      <c r="B23" s="12" t="s">
        <v>195</v>
      </c>
      <c r="C23" s="12" t="s">
        <v>80</v>
      </c>
      <c r="D23" s="12" t="s">
        <v>81</v>
      </c>
      <c r="E23" s="12" t="s">
        <v>309</v>
      </c>
      <c r="F23" s="12" t="s">
        <v>310</v>
      </c>
      <c r="G23" s="21" t="s">
        <v>283</v>
      </c>
      <c r="H23" s="27"/>
      <c r="I23" s="25">
        <v>1216939.26</v>
      </c>
    </row>
    <row r="24" spans="1:9" ht="12.75" outlineLevel="2">
      <c r="A24" s="12" t="s">
        <v>79</v>
      </c>
      <c r="B24" s="12" t="s">
        <v>195</v>
      </c>
      <c r="C24" s="12" t="s">
        <v>80</v>
      </c>
      <c r="D24" s="12" t="s">
        <v>81</v>
      </c>
      <c r="E24" s="12" t="s">
        <v>311</v>
      </c>
      <c r="F24" s="12" t="s">
        <v>312</v>
      </c>
      <c r="G24" s="21" t="s">
        <v>283</v>
      </c>
      <c r="H24" s="27"/>
      <c r="I24" s="25">
        <v>785949.62</v>
      </c>
    </row>
    <row r="25" spans="1:9" ht="12.75" outlineLevel="2">
      <c r="A25" s="12" t="s">
        <v>79</v>
      </c>
      <c r="B25" s="12" t="s">
        <v>195</v>
      </c>
      <c r="C25" s="12" t="s">
        <v>80</v>
      </c>
      <c r="D25" s="12" t="s">
        <v>81</v>
      </c>
      <c r="E25" s="12" t="s">
        <v>313</v>
      </c>
      <c r="F25" s="12" t="s">
        <v>314</v>
      </c>
      <c r="G25" s="21" t="s">
        <v>283</v>
      </c>
      <c r="H25" s="27"/>
      <c r="I25" s="25">
        <v>2157178.89</v>
      </c>
    </row>
    <row r="26" spans="1:9" ht="12.75" outlineLevel="2">
      <c r="A26" s="12" t="s">
        <v>79</v>
      </c>
      <c r="B26" s="12" t="s">
        <v>195</v>
      </c>
      <c r="C26" s="12" t="s">
        <v>80</v>
      </c>
      <c r="D26" s="12" t="s">
        <v>81</v>
      </c>
      <c r="E26" s="12" t="s">
        <v>315</v>
      </c>
      <c r="F26" s="12" t="s">
        <v>316</v>
      </c>
      <c r="G26" s="21" t="s">
        <v>283</v>
      </c>
      <c r="H26" s="27"/>
      <c r="I26" s="25">
        <v>1520686.11</v>
      </c>
    </row>
    <row r="27" spans="1:9" ht="12.75" outlineLevel="2">
      <c r="A27" s="12" t="s">
        <v>79</v>
      </c>
      <c r="B27" s="12" t="s">
        <v>195</v>
      </c>
      <c r="C27" s="12" t="s">
        <v>80</v>
      </c>
      <c r="D27" s="12" t="s">
        <v>81</v>
      </c>
      <c r="E27" s="12" t="s">
        <v>317</v>
      </c>
      <c r="F27" s="12" t="s">
        <v>318</v>
      </c>
      <c r="G27" s="21" t="s">
        <v>284</v>
      </c>
      <c r="H27" s="27"/>
      <c r="I27" s="25">
        <v>51491.96</v>
      </c>
    </row>
    <row r="28" spans="1:9" ht="12.75" outlineLevel="1">
      <c r="A28" s="14"/>
      <c r="B28" s="14"/>
      <c r="C28" s="14"/>
      <c r="D28" s="16" t="s">
        <v>382</v>
      </c>
      <c r="E28" s="14"/>
      <c r="F28" s="14"/>
      <c r="G28" s="22"/>
      <c r="H28" s="17">
        <v>62029419.26</v>
      </c>
      <c r="I28" s="26">
        <f>SUBTOTAL(9,I4:I27)</f>
        <v>62029419.26</v>
      </c>
    </row>
    <row r="29" spans="1:9" ht="12.75" outlineLevel="2">
      <c r="A29" s="12" t="s">
        <v>79</v>
      </c>
      <c r="B29" s="12" t="s">
        <v>195</v>
      </c>
      <c r="C29" s="12" t="s">
        <v>82</v>
      </c>
      <c r="D29" s="12" t="s">
        <v>83</v>
      </c>
      <c r="E29" s="12" t="s">
        <v>11</v>
      </c>
      <c r="F29" s="12" t="s">
        <v>191</v>
      </c>
      <c r="G29" s="21" t="s">
        <v>281</v>
      </c>
      <c r="H29" s="27"/>
      <c r="I29" s="25">
        <v>846763</v>
      </c>
    </row>
    <row r="30" spans="1:9" ht="12.75" outlineLevel="2">
      <c r="A30" s="12" t="s">
        <v>79</v>
      </c>
      <c r="B30" s="12" t="s">
        <v>195</v>
      </c>
      <c r="C30" s="12" t="s">
        <v>82</v>
      </c>
      <c r="D30" s="12" t="s">
        <v>83</v>
      </c>
      <c r="E30" s="12" t="s">
        <v>12</v>
      </c>
      <c r="F30" s="12" t="s">
        <v>125</v>
      </c>
      <c r="G30" s="21" t="s">
        <v>281</v>
      </c>
      <c r="H30" s="27"/>
      <c r="I30" s="25">
        <v>13348712</v>
      </c>
    </row>
    <row r="31" spans="1:9" ht="12.75" outlineLevel="2">
      <c r="A31" s="12" t="s">
        <v>79</v>
      </c>
      <c r="B31" s="12" t="s">
        <v>195</v>
      </c>
      <c r="C31" s="12" t="s">
        <v>82</v>
      </c>
      <c r="D31" s="12" t="s">
        <v>83</v>
      </c>
      <c r="E31" s="12" t="s">
        <v>13</v>
      </c>
      <c r="F31" s="12" t="s">
        <v>139</v>
      </c>
      <c r="G31" s="21" t="s">
        <v>281</v>
      </c>
      <c r="H31" s="27"/>
      <c r="I31" s="25">
        <v>9374722</v>
      </c>
    </row>
    <row r="32" spans="1:9" ht="12.75" outlineLevel="2">
      <c r="A32" s="12" t="s">
        <v>79</v>
      </c>
      <c r="B32" s="12" t="s">
        <v>195</v>
      </c>
      <c r="C32" s="12" t="s">
        <v>82</v>
      </c>
      <c r="D32" s="12" t="s">
        <v>83</v>
      </c>
      <c r="E32" s="12" t="s">
        <v>14</v>
      </c>
      <c r="F32" s="12" t="s">
        <v>140</v>
      </c>
      <c r="G32" s="21" t="s">
        <v>281</v>
      </c>
      <c r="H32" s="27"/>
      <c r="I32" s="25">
        <v>8274855</v>
      </c>
    </row>
    <row r="33" spans="1:9" ht="12.75" outlineLevel="2">
      <c r="A33" s="12" t="s">
        <v>79</v>
      </c>
      <c r="B33" s="12" t="s">
        <v>195</v>
      </c>
      <c r="C33" s="12" t="s">
        <v>82</v>
      </c>
      <c r="D33" s="12" t="s">
        <v>83</v>
      </c>
      <c r="E33" s="12" t="s">
        <v>15</v>
      </c>
      <c r="F33" s="12" t="s">
        <v>192</v>
      </c>
      <c r="G33" s="21" t="s">
        <v>281</v>
      </c>
      <c r="H33" s="27"/>
      <c r="I33" s="25">
        <v>5555030</v>
      </c>
    </row>
    <row r="34" spans="1:9" ht="12.75" outlineLevel="2">
      <c r="A34" s="12" t="s">
        <v>79</v>
      </c>
      <c r="B34" s="12" t="s">
        <v>195</v>
      </c>
      <c r="C34" s="12" t="s">
        <v>82</v>
      </c>
      <c r="D34" s="12" t="s">
        <v>83</v>
      </c>
      <c r="E34" s="12" t="s">
        <v>16</v>
      </c>
      <c r="F34" s="12" t="s">
        <v>141</v>
      </c>
      <c r="G34" s="21" t="s">
        <v>281</v>
      </c>
      <c r="H34" s="27"/>
      <c r="I34" s="25">
        <v>4194465</v>
      </c>
    </row>
    <row r="35" spans="1:9" ht="12.75" outlineLevel="2">
      <c r="A35" s="12" t="s">
        <v>79</v>
      </c>
      <c r="B35" s="12" t="s">
        <v>195</v>
      </c>
      <c r="C35" s="12" t="s">
        <v>82</v>
      </c>
      <c r="D35" s="12" t="s">
        <v>83</v>
      </c>
      <c r="E35" s="12" t="s">
        <v>17</v>
      </c>
      <c r="F35" s="12" t="s">
        <v>142</v>
      </c>
      <c r="G35" s="21" t="s">
        <v>281</v>
      </c>
      <c r="H35" s="27"/>
      <c r="I35" s="25">
        <v>3843292</v>
      </c>
    </row>
    <row r="36" spans="1:9" ht="12.75" outlineLevel="2">
      <c r="A36" s="12" t="s">
        <v>79</v>
      </c>
      <c r="B36" s="12" t="s">
        <v>195</v>
      </c>
      <c r="C36" s="12" t="s">
        <v>82</v>
      </c>
      <c r="D36" s="12" t="s">
        <v>83</v>
      </c>
      <c r="E36" s="12" t="s">
        <v>18</v>
      </c>
      <c r="F36" s="12" t="s">
        <v>143</v>
      </c>
      <c r="G36" s="21" t="s">
        <v>281</v>
      </c>
      <c r="H36" s="27"/>
      <c r="I36" s="25">
        <v>5322229</v>
      </c>
    </row>
    <row r="37" spans="1:9" ht="12.75" outlineLevel="2">
      <c r="A37" s="12" t="s">
        <v>79</v>
      </c>
      <c r="B37" s="12" t="s">
        <v>195</v>
      </c>
      <c r="C37" s="12" t="s">
        <v>82</v>
      </c>
      <c r="D37" s="12" t="s">
        <v>83</v>
      </c>
      <c r="E37" s="12" t="s">
        <v>19</v>
      </c>
      <c r="F37" s="12" t="s">
        <v>144</v>
      </c>
      <c r="G37" s="21" t="s">
        <v>281</v>
      </c>
      <c r="H37" s="27"/>
      <c r="I37" s="25">
        <v>3676649.46</v>
      </c>
    </row>
    <row r="38" spans="1:9" ht="12.75" outlineLevel="2">
      <c r="A38" s="12" t="s">
        <v>79</v>
      </c>
      <c r="B38" s="12" t="s">
        <v>195</v>
      </c>
      <c r="C38" s="12" t="s">
        <v>82</v>
      </c>
      <c r="D38" s="12" t="s">
        <v>83</v>
      </c>
      <c r="E38" s="12" t="s">
        <v>319</v>
      </c>
      <c r="F38" s="12" t="s">
        <v>377</v>
      </c>
      <c r="G38" s="21" t="s">
        <v>282</v>
      </c>
      <c r="H38" s="27"/>
      <c r="I38" s="25">
        <v>2080203</v>
      </c>
    </row>
    <row r="39" spans="1:9" ht="12.75" outlineLevel="2">
      <c r="A39" s="12" t="s">
        <v>79</v>
      </c>
      <c r="B39" s="12" t="s">
        <v>195</v>
      </c>
      <c r="C39" s="12" t="s">
        <v>82</v>
      </c>
      <c r="D39" s="12" t="s">
        <v>83</v>
      </c>
      <c r="E39" s="12" t="s">
        <v>320</v>
      </c>
      <c r="F39" s="12" t="s">
        <v>321</v>
      </c>
      <c r="G39" s="21" t="s">
        <v>282</v>
      </c>
      <c r="H39" s="27"/>
      <c r="I39" s="25">
        <v>1430710</v>
      </c>
    </row>
    <row r="40" spans="1:9" ht="12.75" outlineLevel="2">
      <c r="A40" s="12" t="s">
        <v>79</v>
      </c>
      <c r="B40" s="12" t="s">
        <v>195</v>
      </c>
      <c r="C40" s="12" t="s">
        <v>82</v>
      </c>
      <c r="D40" s="12" t="s">
        <v>83</v>
      </c>
      <c r="E40" s="12" t="s">
        <v>322</v>
      </c>
      <c r="F40" s="12" t="s">
        <v>323</v>
      </c>
      <c r="G40" s="21" t="s">
        <v>283</v>
      </c>
      <c r="H40" s="27"/>
      <c r="I40" s="25">
        <v>2060540.87</v>
      </c>
    </row>
    <row r="41" spans="1:9" ht="12.75" outlineLevel="2">
      <c r="A41" s="12" t="s">
        <v>79</v>
      </c>
      <c r="B41" s="12" t="s">
        <v>195</v>
      </c>
      <c r="C41" s="12" t="s">
        <v>82</v>
      </c>
      <c r="D41" s="12" t="s">
        <v>83</v>
      </c>
      <c r="E41" s="12" t="s">
        <v>324</v>
      </c>
      <c r="F41" s="12" t="s">
        <v>325</v>
      </c>
      <c r="G41" s="21" t="s">
        <v>283</v>
      </c>
      <c r="H41" s="27"/>
      <c r="I41" s="25">
        <v>2010855</v>
      </c>
    </row>
    <row r="42" spans="1:9" ht="12.75" outlineLevel="2">
      <c r="A42" s="12" t="s">
        <v>79</v>
      </c>
      <c r="B42" s="12" t="s">
        <v>195</v>
      </c>
      <c r="C42" s="12" t="s">
        <v>82</v>
      </c>
      <c r="D42" s="12" t="s">
        <v>83</v>
      </c>
      <c r="E42" s="12" t="s">
        <v>326</v>
      </c>
      <c r="F42" s="12" t="s">
        <v>327</v>
      </c>
      <c r="G42" s="21" t="s">
        <v>283</v>
      </c>
      <c r="H42" s="27"/>
      <c r="I42" s="25">
        <v>1680032</v>
      </c>
    </row>
    <row r="43" spans="1:9" ht="12.75" outlineLevel="2">
      <c r="A43" s="12" t="s">
        <v>79</v>
      </c>
      <c r="B43" s="12" t="s">
        <v>195</v>
      </c>
      <c r="C43" s="12" t="s">
        <v>82</v>
      </c>
      <c r="D43" s="12" t="s">
        <v>83</v>
      </c>
      <c r="E43" s="12" t="s">
        <v>328</v>
      </c>
      <c r="F43" s="12" t="s">
        <v>329</v>
      </c>
      <c r="G43" s="21" t="s">
        <v>283</v>
      </c>
      <c r="H43" s="27"/>
      <c r="I43" s="25">
        <v>1754024</v>
      </c>
    </row>
    <row r="44" spans="1:9" ht="12.75" outlineLevel="2">
      <c r="A44" s="12" t="s">
        <v>79</v>
      </c>
      <c r="B44" s="12" t="s">
        <v>195</v>
      </c>
      <c r="C44" s="12" t="s">
        <v>82</v>
      </c>
      <c r="D44" s="12" t="s">
        <v>83</v>
      </c>
      <c r="E44" s="12" t="s">
        <v>330</v>
      </c>
      <c r="F44" s="12" t="s">
        <v>331</v>
      </c>
      <c r="G44" s="21" t="s">
        <v>283</v>
      </c>
      <c r="H44" s="27"/>
      <c r="I44" s="25">
        <v>789795</v>
      </c>
    </row>
    <row r="45" spans="1:9" ht="12.75" outlineLevel="2">
      <c r="A45" s="12" t="s">
        <v>79</v>
      </c>
      <c r="B45" s="12" t="s">
        <v>195</v>
      </c>
      <c r="C45" s="12" t="s">
        <v>82</v>
      </c>
      <c r="D45" s="12" t="s">
        <v>83</v>
      </c>
      <c r="E45" s="12" t="s">
        <v>332</v>
      </c>
      <c r="F45" s="12" t="s">
        <v>333</v>
      </c>
      <c r="G45" s="21" t="s">
        <v>283</v>
      </c>
      <c r="H45" s="27"/>
      <c r="I45" s="25">
        <v>568351</v>
      </c>
    </row>
    <row r="46" spans="1:9" ht="12.75" outlineLevel="2">
      <c r="A46" s="12" t="s">
        <v>79</v>
      </c>
      <c r="B46" s="12" t="s">
        <v>195</v>
      </c>
      <c r="C46" s="12" t="s">
        <v>82</v>
      </c>
      <c r="D46" s="12" t="s">
        <v>83</v>
      </c>
      <c r="E46" s="12" t="s">
        <v>334</v>
      </c>
      <c r="F46" s="12" t="s">
        <v>335</v>
      </c>
      <c r="G46" s="21" t="s">
        <v>283</v>
      </c>
      <c r="H46" s="27"/>
      <c r="I46" s="25">
        <v>783002</v>
      </c>
    </row>
    <row r="47" spans="1:9" ht="12.75" outlineLevel="2">
      <c r="A47" s="12" t="s">
        <v>79</v>
      </c>
      <c r="B47" s="12" t="s">
        <v>195</v>
      </c>
      <c r="C47" s="12" t="s">
        <v>82</v>
      </c>
      <c r="D47" s="12" t="s">
        <v>83</v>
      </c>
      <c r="E47" s="12" t="s">
        <v>336</v>
      </c>
      <c r="F47" s="12" t="s">
        <v>337</v>
      </c>
      <c r="G47" s="21" t="s">
        <v>283</v>
      </c>
      <c r="H47" s="27"/>
      <c r="I47" s="25">
        <v>2349006</v>
      </c>
    </row>
    <row r="48" spans="1:9" ht="12.75" outlineLevel="2">
      <c r="A48" s="12" t="s">
        <v>79</v>
      </c>
      <c r="B48" s="12" t="s">
        <v>195</v>
      </c>
      <c r="C48" s="12" t="s">
        <v>82</v>
      </c>
      <c r="D48" s="12" t="s">
        <v>83</v>
      </c>
      <c r="E48" s="12" t="s">
        <v>338</v>
      </c>
      <c r="F48" s="12" t="s">
        <v>339</v>
      </c>
      <c r="G48" s="21" t="s">
        <v>283</v>
      </c>
      <c r="H48" s="27"/>
      <c r="I48" s="25">
        <v>1545986</v>
      </c>
    </row>
    <row r="49" spans="1:9" ht="12.75" outlineLevel="2">
      <c r="A49" s="12" t="s">
        <v>79</v>
      </c>
      <c r="B49" s="12" t="s">
        <v>195</v>
      </c>
      <c r="C49" s="12" t="s">
        <v>82</v>
      </c>
      <c r="D49" s="12" t="s">
        <v>83</v>
      </c>
      <c r="E49" s="12" t="s">
        <v>340</v>
      </c>
      <c r="F49" s="12" t="s">
        <v>341</v>
      </c>
      <c r="G49" s="21" t="s">
        <v>283</v>
      </c>
      <c r="H49" s="27"/>
      <c r="I49" s="25">
        <v>1547416</v>
      </c>
    </row>
    <row r="50" spans="1:9" ht="12.75" outlineLevel="2">
      <c r="A50" s="12" t="s">
        <v>79</v>
      </c>
      <c r="B50" s="12" t="s">
        <v>195</v>
      </c>
      <c r="C50" s="12" t="s">
        <v>82</v>
      </c>
      <c r="D50" s="12" t="s">
        <v>83</v>
      </c>
      <c r="E50" s="12" t="s">
        <v>342</v>
      </c>
      <c r="F50" s="12" t="s">
        <v>343</v>
      </c>
      <c r="G50" s="21" t="s">
        <v>283</v>
      </c>
      <c r="H50" s="27"/>
      <c r="I50" s="25">
        <v>1445542</v>
      </c>
    </row>
    <row r="51" spans="1:9" ht="12.75" outlineLevel="2">
      <c r="A51" s="12" t="s">
        <v>79</v>
      </c>
      <c r="B51" s="12" t="s">
        <v>195</v>
      </c>
      <c r="C51" s="12" t="s">
        <v>82</v>
      </c>
      <c r="D51" s="12" t="s">
        <v>83</v>
      </c>
      <c r="E51" s="12" t="s">
        <v>344</v>
      </c>
      <c r="F51" s="12" t="s">
        <v>345</v>
      </c>
      <c r="G51" s="21" t="s">
        <v>283</v>
      </c>
      <c r="H51" s="27"/>
      <c r="I51" s="25">
        <v>1446078</v>
      </c>
    </row>
    <row r="52" spans="1:9" ht="12.75" outlineLevel="2">
      <c r="A52" s="12" t="s">
        <v>79</v>
      </c>
      <c r="B52" s="12" t="s">
        <v>195</v>
      </c>
      <c r="C52" s="12" t="s">
        <v>82</v>
      </c>
      <c r="D52" s="12" t="s">
        <v>83</v>
      </c>
      <c r="E52" s="12" t="s">
        <v>346</v>
      </c>
      <c r="F52" s="12" t="s">
        <v>347</v>
      </c>
      <c r="G52" s="21" t="s">
        <v>283</v>
      </c>
      <c r="H52" s="27"/>
      <c r="I52" s="25">
        <v>1879312</v>
      </c>
    </row>
    <row r="53" spans="1:9" ht="12.75" outlineLevel="2">
      <c r="A53" s="12" t="s">
        <v>79</v>
      </c>
      <c r="B53" s="12" t="s">
        <v>195</v>
      </c>
      <c r="C53" s="12" t="s">
        <v>82</v>
      </c>
      <c r="D53" s="12" t="s">
        <v>83</v>
      </c>
      <c r="E53" s="12" t="s">
        <v>348</v>
      </c>
      <c r="F53" s="12" t="s">
        <v>349</v>
      </c>
      <c r="G53" s="21" t="s">
        <v>283</v>
      </c>
      <c r="H53" s="27"/>
      <c r="I53" s="25">
        <v>155135</v>
      </c>
    </row>
    <row r="54" spans="1:9" ht="12.75" outlineLevel="2">
      <c r="A54" s="12" t="s">
        <v>79</v>
      </c>
      <c r="B54" s="12" t="s">
        <v>195</v>
      </c>
      <c r="C54" s="12" t="s">
        <v>82</v>
      </c>
      <c r="D54" s="12" t="s">
        <v>83</v>
      </c>
      <c r="E54" s="12" t="s">
        <v>350</v>
      </c>
      <c r="F54" s="12" t="s">
        <v>351</v>
      </c>
      <c r="G54" s="21" t="s">
        <v>283</v>
      </c>
      <c r="H54" s="27"/>
      <c r="I54" s="25">
        <v>1365651</v>
      </c>
    </row>
    <row r="55" spans="1:9" ht="12.75" outlineLevel="2">
      <c r="A55" s="12" t="s">
        <v>79</v>
      </c>
      <c r="B55" s="12" t="s">
        <v>195</v>
      </c>
      <c r="C55" s="12" t="s">
        <v>82</v>
      </c>
      <c r="D55" s="12" t="s">
        <v>83</v>
      </c>
      <c r="E55" s="12" t="s">
        <v>352</v>
      </c>
      <c r="F55" s="12" t="s">
        <v>353</v>
      </c>
      <c r="G55" s="21" t="s">
        <v>283</v>
      </c>
      <c r="H55" s="27"/>
      <c r="I55" s="25">
        <v>291861</v>
      </c>
    </row>
    <row r="56" spans="1:9" ht="12.75" outlineLevel="2">
      <c r="A56" s="12" t="s">
        <v>79</v>
      </c>
      <c r="B56" s="12" t="s">
        <v>195</v>
      </c>
      <c r="C56" s="12" t="s">
        <v>82</v>
      </c>
      <c r="D56" s="12" t="s">
        <v>83</v>
      </c>
      <c r="E56" s="12" t="s">
        <v>354</v>
      </c>
      <c r="F56" s="12" t="s">
        <v>355</v>
      </c>
      <c r="G56" s="21" t="s">
        <v>283</v>
      </c>
      <c r="H56" s="27"/>
      <c r="I56" s="25">
        <v>489711</v>
      </c>
    </row>
    <row r="57" spans="1:9" ht="12.75" outlineLevel="2">
      <c r="A57" s="12" t="s">
        <v>79</v>
      </c>
      <c r="B57" s="12" t="s">
        <v>195</v>
      </c>
      <c r="C57" s="12" t="s">
        <v>82</v>
      </c>
      <c r="D57" s="12" t="s">
        <v>83</v>
      </c>
      <c r="E57" s="12" t="s">
        <v>376</v>
      </c>
      <c r="F57" s="12" t="s">
        <v>378</v>
      </c>
      <c r="G57" s="23" t="s">
        <v>283</v>
      </c>
      <c r="H57" s="27"/>
      <c r="I57" s="25">
        <v>1143315</v>
      </c>
    </row>
    <row r="58" spans="1:9" ht="12.75" outlineLevel="1">
      <c r="A58" s="14"/>
      <c r="B58" s="14"/>
      <c r="C58" s="14"/>
      <c r="D58" s="16" t="s">
        <v>383</v>
      </c>
      <c r="E58" s="14"/>
      <c r="F58" s="14"/>
      <c r="G58" s="24"/>
      <c r="H58" s="17">
        <v>81253243.33</v>
      </c>
      <c r="I58" s="26">
        <f>SUBTOTAL(9,I29:I57)</f>
        <v>81253243.33</v>
      </c>
    </row>
    <row r="59" spans="1:9" ht="12.75" outlineLevel="2">
      <c r="A59" s="12" t="s">
        <v>79</v>
      </c>
      <c r="B59" s="12" t="s">
        <v>195</v>
      </c>
      <c r="C59" s="12" t="s">
        <v>84</v>
      </c>
      <c r="D59" s="12" t="s">
        <v>85</v>
      </c>
      <c r="E59" s="12" t="s">
        <v>20</v>
      </c>
      <c r="F59" s="12" t="s">
        <v>122</v>
      </c>
      <c r="G59" s="21" t="s">
        <v>281</v>
      </c>
      <c r="H59" s="27"/>
      <c r="I59" s="25">
        <v>13378067.21</v>
      </c>
    </row>
    <row r="60" spans="1:9" ht="12.75" outlineLevel="2">
      <c r="A60" s="12" t="s">
        <v>79</v>
      </c>
      <c r="B60" s="12" t="s">
        <v>195</v>
      </c>
      <c r="C60" s="12" t="s">
        <v>84</v>
      </c>
      <c r="D60" s="12" t="s">
        <v>85</v>
      </c>
      <c r="E60" s="12" t="s">
        <v>21</v>
      </c>
      <c r="F60" s="12" t="s">
        <v>126</v>
      </c>
      <c r="G60" s="21" t="s">
        <v>281</v>
      </c>
      <c r="H60" s="27"/>
      <c r="I60" s="25">
        <v>1462489.22</v>
      </c>
    </row>
    <row r="61" spans="1:9" ht="12.75" outlineLevel="2">
      <c r="A61" s="12" t="s">
        <v>79</v>
      </c>
      <c r="B61" s="12" t="s">
        <v>195</v>
      </c>
      <c r="C61" s="12" t="s">
        <v>84</v>
      </c>
      <c r="D61" s="12" t="s">
        <v>85</v>
      </c>
      <c r="E61" s="12" t="s">
        <v>22</v>
      </c>
      <c r="F61" s="12" t="s">
        <v>145</v>
      </c>
      <c r="G61" s="21" t="s">
        <v>281</v>
      </c>
      <c r="H61" s="27"/>
      <c r="I61" s="25">
        <v>2113190.22</v>
      </c>
    </row>
    <row r="62" spans="1:9" ht="12.75" outlineLevel="2">
      <c r="A62" s="12" t="s">
        <v>79</v>
      </c>
      <c r="B62" s="12" t="s">
        <v>195</v>
      </c>
      <c r="C62" s="12" t="s">
        <v>84</v>
      </c>
      <c r="D62" s="12" t="s">
        <v>85</v>
      </c>
      <c r="E62" s="12" t="s">
        <v>23</v>
      </c>
      <c r="F62" s="12" t="s">
        <v>379</v>
      </c>
      <c r="G62" s="21" t="s">
        <v>281</v>
      </c>
      <c r="H62" s="27"/>
      <c r="I62" s="25">
        <v>1177534.58</v>
      </c>
    </row>
    <row r="63" spans="1:9" ht="12.75" outlineLevel="2">
      <c r="A63" s="12" t="s">
        <v>79</v>
      </c>
      <c r="B63" s="12" t="s">
        <v>195</v>
      </c>
      <c r="C63" s="12" t="s">
        <v>84</v>
      </c>
      <c r="D63" s="12" t="s">
        <v>85</v>
      </c>
      <c r="E63" s="12" t="s">
        <v>24</v>
      </c>
      <c r="F63" s="12" t="s">
        <v>146</v>
      </c>
      <c r="G63" s="21" t="s">
        <v>281</v>
      </c>
      <c r="H63" s="27"/>
      <c r="I63" s="25">
        <v>3010931.31</v>
      </c>
    </row>
    <row r="64" spans="1:9" ht="12.75" outlineLevel="2">
      <c r="A64" s="12" t="s">
        <v>79</v>
      </c>
      <c r="B64" s="12" t="s">
        <v>195</v>
      </c>
      <c r="C64" s="12" t="s">
        <v>84</v>
      </c>
      <c r="D64" s="12" t="s">
        <v>85</v>
      </c>
      <c r="E64" s="12" t="s">
        <v>25</v>
      </c>
      <c r="F64" s="12" t="s">
        <v>147</v>
      </c>
      <c r="G64" s="21" t="s">
        <v>281</v>
      </c>
      <c r="H64" s="27"/>
      <c r="I64" s="25">
        <v>1830518.39</v>
      </c>
    </row>
    <row r="65" spans="1:9" ht="12.75" outlineLevel="2">
      <c r="A65" s="12" t="s">
        <v>79</v>
      </c>
      <c r="B65" s="12" t="s">
        <v>195</v>
      </c>
      <c r="C65" s="12" t="s">
        <v>84</v>
      </c>
      <c r="D65" s="12" t="s">
        <v>85</v>
      </c>
      <c r="E65" s="12" t="s">
        <v>26</v>
      </c>
      <c r="F65" s="12" t="s">
        <v>148</v>
      </c>
      <c r="G65" s="21" t="s">
        <v>281</v>
      </c>
      <c r="H65" s="27"/>
      <c r="I65" s="25">
        <v>4820507.38</v>
      </c>
    </row>
    <row r="66" spans="1:9" ht="12.75" outlineLevel="2">
      <c r="A66" s="12" t="s">
        <v>79</v>
      </c>
      <c r="B66" s="12" t="s">
        <v>195</v>
      </c>
      <c r="C66" s="12" t="s">
        <v>84</v>
      </c>
      <c r="D66" s="12" t="s">
        <v>85</v>
      </c>
      <c r="E66" s="12" t="s">
        <v>27</v>
      </c>
      <c r="F66" s="12" t="s">
        <v>149</v>
      </c>
      <c r="G66" s="21" t="s">
        <v>281</v>
      </c>
      <c r="H66" s="27"/>
      <c r="I66" s="25">
        <v>2230010.7</v>
      </c>
    </row>
    <row r="67" spans="1:9" ht="12.75" outlineLevel="2">
      <c r="A67" s="12" t="s">
        <v>79</v>
      </c>
      <c r="B67" s="12" t="s">
        <v>195</v>
      </c>
      <c r="C67" s="12" t="s">
        <v>84</v>
      </c>
      <c r="D67" s="12" t="s">
        <v>85</v>
      </c>
      <c r="E67" s="12" t="s">
        <v>28</v>
      </c>
      <c r="F67" s="12" t="s">
        <v>150</v>
      </c>
      <c r="G67" s="21" t="s">
        <v>281</v>
      </c>
      <c r="H67" s="27"/>
      <c r="I67" s="25">
        <v>1899499.06</v>
      </c>
    </row>
    <row r="68" spans="1:9" ht="12.75" outlineLevel="2">
      <c r="A68" s="12" t="s">
        <v>79</v>
      </c>
      <c r="B68" s="12" t="s">
        <v>195</v>
      </c>
      <c r="C68" s="12" t="s">
        <v>84</v>
      </c>
      <c r="D68" s="12" t="s">
        <v>85</v>
      </c>
      <c r="E68" s="12" t="s">
        <v>29</v>
      </c>
      <c r="F68" s="12" t="s">
        <v>151</v>
      </c>
      <c r="G68" s="21" t="s">
        <v>281</v>
      </c>
      <c r="H68" s="27"/>
      <c r="I68" s="25">
        <v>1463580</v>
      </c>
    </row>
    <row r="69" spans="1:9" ht="12.75" outlineLevel="2">
      <c r="A69" s="12" t="s">
        <v>79</v>
      </c>
      <c r="B69" s="12" t="s">
        <v>195</v>
      </c>
      <c r="C69" s="12" t="s">
        <v>84</v>
      </c>
      <c r="D69" s="12" t="s">
        <v>85</v>
      </c>
      <c r="E69" s="12" t="s">
        <v>30</v>
      </c>
      <c r="F69" s="12" t="s">
        <v>152</v>
      </c>
      <c r="G69" s="21" t="s">
        <v>281</v>
      </c>
      <c r="H69" s="27"/>
      <c r="I69" s="25">
        <v>2104852.99</v>
      </c>
    </row>
    <row r="70" spans="1:9" ht="12.75" outlineLevel="2">
      <c r="A70" s="12" t="s">
        <v>79</v>
      </c>
      <c r="B70" s="12" t="s">
        <v>195</v>
      </c>
      <c r="C70" s="12" t="s">
        <v>84</v>
      </c>
      <c r="D70" s="12" t="s">
        <v>85</v>
      </c>
      <c r="E70" s="12" t="s">
        <v>31</v>
      </c>
      <c r="F70" s="12" t="s">
        <v>153</v>
      </c>
      <c r="G70" s="21" t="s">
        <v>281</v>
      </c>
      <c r="H70" s="27"/>
      <c r="I70" s="25">
        <v>2882895.27</v>
      </c>
    </row>
    <row r="71" spans="1:9" ht="12.75" outlineLevel="2">
      <c r="A71" s="12" t="s">
        <v>79</v>
      </c>
      <c r="B71" s="12" t="s">
        <v>195</v>
      </c>
      <c r="C71" s="12" t="s">
        <v>84</v>
      </c>
      <c r="D71" s="12" t="s">
        <v>85</v>
      </c>
      <c r="E71" s="12" t="s">
        <v>32</v>
      </c>
      <c r="F71" s="12" t="s">
        <v>154</v>
      </c>
      <c r="G71" s="21" t="s">
        <v>281</v>
      </c>
      <c r="H71" s="27"/>
      <c r="I71" s="25">
        <v>986175.29</v>
      </c>
    </row>
    <row r="72" spans="1:9" ht="12.75" outlineLevel="2">
      <c r="A72" s="12" t="s">
        <v>79</v>
      </c>
      <c r="B72" s="12" t="s">
        <v>195</v>
      </c>
      <c r="C72" s="12" t="s">
        <v>84</v>
      </c>
      <c r="D72" s="12" t="s">
        <v>85</v>
      </c>
      <c r="E72" s="12" t="s">
        <v>33</v>
      </c>
      <c r="F72" s="12" t="s">
        <v>155</v>
      </c>
      <c r="G72" s="21" t="s">
        <v>281</v>
      </c>
      <c r="H72" s="27"/>
      <c r="I72" s="25">
        <v>2335119.36</v>
      </c>
    </row>
    <row r="73" spans="1:9" ht="12.75" outlineLevel="2">
      <c r="A73" s="12" t="s">
        <v>79</v>
      </c>
      <c r="B73" s="12" t="s">
        <v>195</v>
      </c>
      <c r="C73" s="12" t="s">
        <v>84</v>
      </c>
      <c r="D73" s="12" t="s">
        <v>85</v>
      </c>
      <c r="E73" s="12" t="s">
        <v>34</v>
      </c>
      <c r="F73" s="12" t="s">
        <v>156</v>
      </c>
      <c r="G73" s="21" t="s">
        <v>281</v>
      </c>
      <c r="H73" s="27"/>
      <c r="I73" s="25">
        <v>1184482.27</v>
      </c>
    </row>
    <row r="74" spans="1:9" ht="12.75" outlineLevel="2">
      <c r="A74" s="12" t="s">
        <v>79</v>
      </c>
      <c r="B74" s="12" t="s">
        <v>195</v>
      </c>
      <c r="C74" s="12" t="s">
        <v>84</v>
      </c>
      <c r="D74" s="12" t="s">
        <v>85</v>
      </c>
      <c r="E74" s="12" t="s">
        <v>35</v>
      </c>
      <c r="F74" s="12" t="s">
        <v>157</v>
      </c>
      <c r="G74" s="21" t="s">
        <v>281</v>
      </c>
      <c r="H74" s="27"/>
      <c r="I74" s="25">
        <v>425893.53</v>
      </c>
    </row>
    <row r="75" spans="1:9" ht="12.75" outlineLevel="1">
      <c r="A75" s="14"/>
      <c r="B75" s="14"/>
      <c r="C75" s="14"/>
      <c r="D75" s="16" t="s">
        <v>384</v>
      </c>
      <c r="E75" s="14"/>
      <c r="F75" s="14"/>
      <c r="G75" s="22"/>
      <c r="H75" s="17">
        <v>43305747.78</v>
      </c>
      <c r="I75" s="26">
        <f>SUBTOTAL(9,I59:I74)</f>
        <v>43305746.78000001</v>
      </c>
    </row>
    <row r="76" spans="1:11" ht="12.75" outlineLevel="2">
      <c r="A76" s="12" t="s">
        <v>79</v>
      </c>
      <c r="B76" s="12" t="s">
        <v>195</v>
      </c>
      <c r="C76" s="12" t="s">
        <v>86</v>
      </c>
      <c r="D76" s="12" t="s">
        <v>87</v>
      </c>
      <c r="E76" s="12" t="s">
        <v>36</v>
      </c>
      <c r="F76" s="12" t="s">
        <v>127</v>
      </c>
      <c r="G76" s="21" t="s">
        <v>281</v>
      </c>
      <c r="H76" s="27"/>
      <c r="I76" s="25">
        <v>1302809.97</v>
      </c>
      <c r="K76" s="72"/>
    </row>
    <row r="77" spans="1:11" ht="12.75" outlineLevel="2">
      <c r="A77" s="12" t="s">
        <v>79</v>
      </c>
      <c r="B77" s="12" t="s">
        <v>195</v>
      </c>
      <c r="C77" s="12" t="s">
        <v>86</v>
      </c>
      <c r="D77" s="12" t="s">
        <v>87</v>
      </c>
      <c r="E77" s="12" t="s">
        <v>37</v>
      </c>
      <c r="F77" s="12" t="s">
        <v>158</v>
      </c>
      <c r="G77" s="21" t="s">
        <v>281</v>
      </c>
      <c r="H77" s="27"/>
      <c r="I77" s="25">
        <v>899757.06</v>
      </c>
      <c r="K77" s="72"/>
    </row>
    <row r="78" spans="1:11" ht="12.75" outlineLevel="2">
      <c r="A78" s="12" t="s">
        <v>79</v>
      </c>
      <c r="B78" s="12" t="s">
        <v>195</v>
      </c>
      <c r="C78" s="12" t="s">
        <v>86</v>
      </c>
      <c r="D78" s="12" t="s">
        <v>87</v>
      </c>
      <c r="E78" s="12" t="s">
        <v>38</v>
      </c>
      <c r="F78" s="12" t="s">
        <v>159</v>
      </c>
      <c r="G78" s="21" t="s">
        <v>281</v>
      </c>
      <c r="H78" s="27"/>
      <c r="I78" s="25">
        <v>815420.57</v>
      </c>
      <c r="K78" s="72"/>
    </row>
    <row r="79" spans="1:11" ht="12.75" outlineLevel="2">
      <c r="A79" s="12" t="s">
        <v>79</v>
      </c>
      <c r="B79" s="12" t="s">
        <v>195</v>
      </c>
      <c r="C79" s="12" t="s">
        <v>86</v>
      </c>
      <c r="D79" s="12" t="s">
        <v>87</v>
      </c>
      <c r="E79" s="12" t="s">
        <v>39</v>
      </c>
      <c r="F79" s="12" t="s">
        <v>160</v>
      </c>
      <c r="G79" s="21" t="s">
        <v>281</v>
      </c>
      <c r="H79" s="27"/>
      <c r="I79" s="25">
        <v>1786297.22</v>
      </c>
      <c r="K79" s="72"/>
    </row>
    <row r="80" spans="1:11" ht="12.75" outlineLevel="2">
      <c r="A80" s="12" t="s">
        <v>79</v>
      </c>
      <c r="B80" s="12" t="s">
        <v>195</v>
      </c>
      <c r="C80" s="12" t="s">
        <v>86</v>
      </c>
      <c r="D80" s="12" t="s">
        <v>87</v>
      </c>
      <c r="E80" s="12" t="s">
        <v>40</v>
      </c>
      <c r="F80" s="12" t="s">
        <v>161</v>
      </c>
      <c r="G80" s="21" t="s">
        <v>281</v>
      </c>
      <c r="H80" s="27"/>
      <c r="I80" s="25">
        <v>971757.77</v>
      </c>
      <c r="K80" s="72"/>
    </row>
    <row r="81" spans="1:11" ht="12.75" outlineLevel="2">
      <c r="A81" s="12" t="s">
        <v>79</v>
      </c>
      <c r="B81" s="12" t="s">
        <v>195</v>
      </c>
      <c r="C81" s="12" t="s">
        <v>86</v>
      </c>
      <c r="D81" s="12" t="s">
        <v>87</v>
      </c>
      <c r="E81" s="12" t="s">
        <v>41</v>
      </c>
      <c r="F81" s="12" t="s">
        <v>162</v>
      </c>
      <c r="G81" s="21" t="s">
        <v>281</v>
      </c>
      <c r="H81" s="27"/>
      <c r="I81" s="25">
        <v>2073922.41</v>
      </c>
      <c r="K81" s="72"/>
    </row>
    <row r="82" spans="1:11" ht="12.75" outlineLevel="2">
      <c r="A82" s="12" t="s">
        <v>79</v>
      </c>
      <c r="B82" s="12" t="s">
        <v>195</v>
      </c>
      <c r="C82" s="12" t="s">
        <v>86</v>
      </c>
      <c r="D82" s="12" t="s">
        <v>87</v>
      </c>
      <c r="E82" s="12" t="s">
        <v>42</v>
      </c>
      <c r="F82" s="12" t="s">
        <v>163</v>
      </c>
      <c r="G82" s="21" t="s">
        <v>281</v>
      </c>
      <c r="H82" s="27"/>
      <c r="I82" s="25">
        <v>460452.06</v>
      </c>
      <c r="K82" s="72"/>
    </row>
    <row r="83" spans="1:9" ht="12.75" outlineLevel="1">
      <c r="A83" s="14"/>
      <c r="B83" s="14"/>
      <c r="C83" s="14"/>
      <c r="D83" s="16" t="s">
        <v>385</v>
      </c>
      <c r="E83" s="14"/>
      <c r="F83" s="14"/>
      <c r="G83" s="22"/>
      <c r="H83" s="17">
        <v>8310417.06</v>
      </c>
      <c r="I83" s="26">
        <f>SUBTOTAL(9,I76:I82)</f>
        <v>8310417.06</v>
      </c>
    </row>
    <row r="84" spans="1:11" ht="12.75" outlineLevel="2">
      <c r="A84" s="12" t="s">
        <v>79</v>
      </c>
      <c r="B84" s="12" t="s">
        <v>195</v>
      </c>
      <c r="C84" s="12" t="s">
        <v>88</v>
      </c>
      <c r="D84" s="12" t="s">
        <v>89</v>
      </c>
      <c r="E84" s="12" t="s">
        <v>43</v>
      </c>
      <c r="F84" s="12" t="s">
        <v>128</v>
      </c>
      <c r="G84" s="21" t="s">
        <v>281</v>
      </c>
      <c r="H84" s="27"/>
      <c r="I84" s="25">
        <v>3158699.73</v>
      </c>
      <c r="K84" s="72"/>
    </row>
    <row r="85" spans="1:9" ht="12.75" outlineLevel="2">
      <c r="A85" s="12" t="s">
        <v>79</v>
      </c>
      <c r="B85" s="12" t="s">
        <v>195</v>
      </c>
      <c r="C85" s="12" t="s">
        <v>88</v>
      </c>
      <c r="D85" s="12" t="s">
        <v>89</v>
      </c>
      <c r="E85" s="12" t="s">
        <v>44</v>
      </c>
      <c r="F85" s="12" t="s">
        <v>129</v>
      </c>
      <c r="G85" s="21" t="s">
        <v>281</v>
      </c>
      <c r="H85" s="27"/>
      <c r="I85" s="25">
        <v>2012704.76</v>
      </c>
    </row>
    <row r="86" spans="1:9" ht="12.75" outlineLevel="2">
      <c r="A86" s="12" t="s">
        <v>79</v>
      </c>
      <c r="B86" s="12" t="s">
        <v>195</v>
      </c>
      <c r="C86" s="12" t="s">
        <v>88</v>
      </c>
      <c r="D86" s="12" t="s">
        <v>89</v>
      </c>
      <c r="E86" s="12" t="s">
        <v>45</v>
      </c>
      <c r="F86" s="12" t="s">
        <v>164</v>
      </c>
      <c r="G86" s="21" t="s">
        <v>281</v>
      </c>
      <c r="H86" s="27"/>
      <c r="I86" s="25">
        <v>1628396.16</v>
      </c>
    </row>
    <row r="87" spans="1:9" ht="12.75" outlineLevel="2">
      <c r="A87" s="12" t="s">
        <v>79</v>
      </c>
      <c r="B87" s="12" t="s">
        <v>195</v>
      </c>
      <c r="C87" s="12" t="s">
        <v>88</v>
      </c>
      <c r="D87" s="12" t="s">
        <v>89</v>
      </c>
      <c r="E87" s="12" t="s">
        <v>46</v>
      </c>
      <c r="F87" s="12" t="s">
        <v>165</v>
      </c>
      <c r="G87" s="21" t="s">
        <v>281</v>
      </c>
      <c r="H87" s="27"/>
      <c r="I87" s="25">
        <v>2601490.72</v>
      </c>
    </row>
    <row r="88" spans="1:9" ht="12.75" outlineLevel="2">
      <c r="A88" s="12" t="s">
        <v>79</v>
      </c>
      <c r="B88" s="12" t="s">
        <v>195</v>
      </c>
      <c r="C88" s="12" t="s">
        <v>88</v>
      </c>
      <c r="D88" s="12" t="s">
        <v>89</v>
      </c>
      <c r="E88" s="12" t="s">
        <v>47</v>
      </c>
      <c r="F88" s="12" t="s">
        <v>166</v>
      </c>
      <c r="G88" s="21" t="s">
        <v>281</v>
      </c>
      <c r="H88" s="27"/>
      <c r="I88" s="25">
        <v>1757344.45</v>
      </c>
    </row>
    <row r="89" spans="1:9" ht="12.75" outlineLevel="2">
      <c r="A89" s="12" t="s">
        <v>79</v>
      </c>
      <c r="B89" s="12" t="s">
        <v>195</v>
      </c>
      <c r="C89" s="12" t="s">
        <v>88</v>
      </c>
      <c r="D89" s="12" t="s">
        <v>89</v>
      </c>
      <c r="E89" s="12" t="s">
        <v>48</v>
      </c>
      <c r="F89" s="12" t="s">
        <v>167</v>
      </c>
      <c r="G89" s="21" t="s">
        <v>281</v>
      </c>
      <c r="H89" s="27"/>
      <c r="I89" s="25">
        <v>1637813.02</v>
      </c>
    </row>
    <row r="90" spans="1:9" ht="12.75" outlineLevel="2">
      <c r="A90" s="12" t="s">
        <v>79</v>
      </c>
      <c r="B90" s="12" t="s">
        <v>195</v>
      </c>
      <c r="C90" s="12" t="s">
        <v>88</v>
      </c>
      <c r="D90" s="12" t="s">
        <v>89</v>
      </c>
      <c r="E90" s="12" t="s">
        <v>49</v>
      </c>
      <c r="F90" s="12" t="s">
        <v>168</v>
      </c>
      <c r="G90" s="21" t="s">
        <v>281</v>
      </c>
      <c r="H90" s="27"/>
      <c r="I90" s="25">
        <v>1381925.37</v>
      </c>
    </row>
    <row r="91" spans="1:9" ht="12.75" outlineLevel="2">
      <c r="A91" s="12" t="s">
        <v>79</v>
      </c>
      <c r="B91" s="12" t="s">
        <v>195</v>
      </c>
      <c r="C91" s="12" t="s">
        <v>88</v>
      </c>
      <c r="D91" s="12" t="s">
        <v>89</v>
      </c>
      <c r="E91" s="12" t="s">
        <v>50</v>
      </c>
      <c r="F91" s="12" t="s">
        <v>169</v>
      </c>
      <c r="G91" s="21" t="s">
        <v>281</v>
      </c>
      <c r="H91" s="27"/>
      <c r="I91" s="25">
        <v>1371880.72</v>
      </c>
    </row>
    <row r="92" spans="1:9" ht="12.75" outlineLevel="2">
      <c r="A92" s="12" t="s">
        <v>79</v>
      </c>
      <c r="B92" s="12" t="s">
        <v>195</v>
      </c>
      <c r="C92" s="12" t="s">
        <v>88</v>
      </c>
      <c r="D92" s="12" t="s">
        <v>89</v>
      </c>
      <c r="E92" s="12" t="s">
        <v>51</v>
      </c>
      <c r="F92" s="12" t="s">
        <v>170</v>
      </c>
      <c r="G92" s="21" t="s">
        <v>281</v>
      </c>
      <c r="H92" s="27"/>
      <c r="I92" s="25">
        <v>1359048.67</v>
      </c>
    </row>
    <row r="93" spans="1:9" ht="12.75" outlineLevel="2">
      <c r="A93" s="12" t="s">
        <v>79</v>
      </c>
      <c r="B93" s="12" t="s">
        <v>195</v>
      </c>
      <c r="C93" s="12" t="s">
        <v>88</v>
      </c>
      <c r="D93" s="12" t="s">
        <v>89</v>
      </c>
      <c r="E93" s="12" t="s">
        <v>52</v>
      </c>
      <c r="F93" s="12" t="s">
        <v>171</v>
      </c>
      <c r="G93" s="21" t="s">
        <v>281</v>
      </c>
      <c r="H93" s="27"/>
      <c r="I93" s="25">
        <v>1371905.83</v>
      </c>
    </row>
    <row r="94" spans="1:9" ht="12.75" outlineLevel="2">
      <c r="A94" s="12" t="s">
        <v>79</v>
      </c>
      <c r="B94" s="12" t="s">
        <v>195</v>
      </c>
      <c r="C94" s="12" t="s">
        <v>88</v>
      </c>
      <c r="D94" s="12" t="s">
        <v>89</v>
      </c>
      <c r="E94" s="12" t="s">
        <v>53</v>
      </c>
      <c r="F94" s="12" t="s">
        <v>172</v>
      </c>
      <c r="G94" s="21" t="s">
        <v>281</v>
      </c>
      <c r="H94" s="27"/>
      <c r="I94" s="25">
        <v>4431068.86</v>
      </c>
    </row>
    <row r="95" spans="1:9" ht="12.75" outlineLevel="2">
      <c r="A95" s="12" t="s">
        <v>79</v>
      </c>
      <c r="B95" s="12" t="s">
        <v>195</v>
      </c>
      <c r="C95" s="12" t="s">
        <v>88</v>
      </c>
      <c r="D95" s="12" t="s">
        <v>89</v>
      </c>
      <c r="E95" s="12" t="s">
        <v>356</v>
      </c>
      <c r="F95" s="12" t="s">
        <v>357</v>
      </c>
      <c r="G95" s="21" t="s">
        <v>282</v>
      </c>
      <c r="H95" s="27"/>
      <c r="I95" s="25">
        <v>1250000</v>
      </c>
    </row>
    <row r="96" spans="1:9" ht="12.75" outlineLevel="2">
      <c r="A96" s="12" t="s">
        <v>79</v>
      </c>
      <c r="B96" s="12" t="s">
        <v>195</v>
      </c>
      <c r="C96" s="12" t="s">
        <v>88</v>
      </c>
      <c r="D96" s="12" t="s">
        <v>89</v>
      </c>
      <c r="E96" s="12" t="s">
        <v>358</v>
      </c>
      <c r="F96" s="12" t="s">
        <v>359</v>
      </c>
      <c r="G96" s="21" t="s">
        <v>282</v>
      </c>
      <c r="H96" s="27"/>
      <c r="I96" s="25">
        <v>250000</v>
      </c>
    </row>
    <row r="97" spans="1:9" ht="12.75" outlineLevel="1">
      <c r="A97" s="14"/>
      <c r="B97" s="14"/>
      <c r="C97" s="14"/>
      <c r="D97" s="16" t="s">
        <v>386</v>
      </c>
      <c r="E97" s="14"/>
      <c r="F97" s="14"/>
      <c r="G97" s="22"/>
      <c r="H97" s="17">
        <v>24212278.29</v>
      </c>
      <c r="I97" s="26">
        <f>SUBTOTAL(9,I84:I96)</f>
        <v>24212278.29</v>
      </c>
    </row>
    <row r="98" spans="1:9" ht="12.75" outlineLevel="2">
      <c r="A98" s="12" t="s">
        <v>79</v>
      </c>
      <c r="B98" s="12" t="s">
        <v>195</v>
      </c>
      <c r="C98" s="12" t="s">
        <v>90</v>
      </c>
      <c r="D98" s="12" t="s">
        <v>91</v>
      </c>
      <c r="E98" s="12" t="s">
        <v>54</v>
      </c>
      <c r="F98" s="12" t="s">
        <v>130</v>
      </c>
      <c r="G98" s="21" t="s">
        <v>281</v>
      </c>
      <c r="H98" s="27"/>
      <c r="I98" s="102">
        <v>0</v>
      </c>
    </row>
    <row r="99" spans="1:9" ht="12.75" outlineLevel="2">
      <c r="A99" s="12" t="s">
        <v>79</v>
      </c>
      <c r="B99" s="12" t="s">
        <v>195</v>
      </c>
      <c r="C99" s="12" t="s">
        <v>90</v>
      </c>
      <c r="D99" s="12" t="s">
        <v>91</v>
      </c>
      <c r="E99" s="12" t="s">
        <v>55</v>
      </c>
      <c r="F99" s="12" t="s">
        <v>131</v>
      </c>
      <c r="G99" s="21" t="s">
        <v>281</v>
      </c>
      <c r="H99" s="27"/>
      <c r="I99" s="102">
        <v>0</v>
      </c>
    </row>
    <row r="100" spans="1:9" ht="12.75" outlineLevel="2">
      <c r="A100" s="12" t="s">
        <v>79</v>
      </c>
      <c r="B100" s="12" t="s">
        <v>195</v>
      </c>
      <c r="C100" s="12" t="s">
        <v>90</v>
      </c>
      <c r="D100" s="12" t="s">
        <v>91</v>
      </c>
      <c r="E100" s="12" t="s">
        <v>56</v>
      </c>
      <c r="F100" s="12" t="s">
        <v>173</v>
      </c>
      <c r="G100" s="21" t="s">
        <v>281</v>
      </c>
      <c r="H100" s="27"/>
      <c r="I100" s="102">
        <v>5124802.82</v>
      </c>
    </row>
    <row r="101" spans="1:9" ht="12.75" outlineLevel="2">
      <c r="A101" s="12" t="s">
        <v>79</v>
      </c>
      <c r="B101" s="12" t="s">
        <v>195</v>
      </c>
      <c r="C101" s="12" t="s">
        <v>90</v>
      </c>
      <c r="D101" s="12" t="s">
        <v>91</v>
      </c>
      <c r="E101" s="12" t="s">
        <v>57</v>
      </c>
      <c r="F101" s="12" t="s">
        <v>174</v>
      </c>
      <c r="G101" s="21" t="s">
        <v>281</v>
      </c>
      <c r="H101" s="27"/>
      <c r="I101" s="102">
        <v>699985.91</v>
      </c>
    </row>
    <row r="102" spans="1:9" ht="12.75" outlineLevel="2">
      <c r="A102" s="12" t="s">
        <v>79</v>
      </c>
      <c r="B102" s="12" t="s">
        <v>195</v>
      </c>
      <c r="C102" s="12" t="s">
        <v>90</v>
      </c>
      <c r="D102" s="12" t="s">
        <v>91</v>
      </c>
      <c r="E102" s="12" t="s">
        <v>58</v>
      </c>
      <c r="F102" s="12" t="s">
        <v>175</v>
      </c>
      <c r="G102" s="21" t="s">
        <v>281</v>
      </c>
      <c r="H102" s="27"/>
      <c r="I102" s="102">
        <v>966238.1</v>
      </c>
    </row>
    <row r="103" spans="1:9" ht="12.75" outlineLevel="2">
      <c r="A103" s="12" t="s">
        <v>79</v>
      </c>
      <c r="B103" s="12" t="s">
        <v>195</v>
      </c>
      <c r="C103" s="12" t="s">
        <v>90</v>
      </c>
      <c r="D103" s="12" t="s">
        <v>91</v>
      </c>
      <c r="E103" s="12" t="s">
        <v>59</v>
      </c>
      <c r="F103" s="12" t="s">
        <v>176</v>
      </c>
      <c r="G103" s="21" t="s">
        <v>281</v>
      </c>
      <c r="H103" s="27"/>
      <c r="I103" s="102">
        <v>479315.57</v>
      </c>
    </row>
    <row r="104" spans="1:9" ht="12.75" outlineLevel="1">
      <c r="A104" s="14"/>
      <c r="B104" s="14"/>
      <c r="C104" s="14"/>
      <c r="D104" s="16" t="s">
        <v>387</v>
      </c>
      <c r="E104" s="14"/>
      <c r="F104" s="14"/>
      <c r="G104" s="22"/>
      <c r="H104" s="17">
        <v>7270342.4</v>
      </c>
      <c r="I104" s="26">
        <f>SUBTOTAL(9,I98:I103)</f>
        <v>7270342.4</v>
      </c>
    </row>
    <row r="105" spans="1:9" ht="12.75" outlineLevel="2">
      <c r="A105" s="12" t="s">
        <v>79</v>
      </c>
      <c r="B105" s="12" t="s">
        <v>195</v>
      </c>
      <c r="C105" s="12" t="s">
        <v>92</v>
      </c>
      <c r="D105" s="12" t="s">
        <v>93</v>
      </c>
      <c r="E105" s="12" t="s">
        <v>60</v>
      </c>
      <c r="F105" s="12" t="s">
        <v>123</v>
      </c>
      <c r="G105" s="21" t="s">
        <v>281</v>
      </c>
      <c r="H105" s="27"/>
      <c r="I105" s="25">
        <v>11490380</v>
      </c>
    </row>
    <row r="106" spans="1:9" ht="12.75" outlineLevel="2">
      <c r="A106" s="12" t="s">
        <v>79</v>
      </c>
      <c r="B106" s="12" t="s">
        <v>195</v>
      </c>
      <c r="C106" s="12" t="s">
        <v>92</v>
      </c>
      <c r="D106" s="12" t="s">
        <v>93</v>
      </c>
      <c r="E106" s="12" t="s">
        <v>61</v>
      </c>
      <c r="F106" s="12" t="s">
        <v>132</v>
      </c>
      <c r="G106" s="21" t="s">
        <v>281</v>
      </c>
      <c r="H106" s="27"/>
      <c r="I106" s="25">
        <v>4096232</v>
      </c>
    </row>
    <row r="107" spans="1:9" ht="12.75" outlineLevel="2">
      <c r="A107" s="12" t="s">
        <v>79</v>
      </c>
      <c r="B107" s="12" t="s">
        <v>195</v>
      </c>
      <c r="C107" s="12" t="s">
        <v>92</v>
      </c>
      <c r="D107" s="12" t="s">
        <v>93</v>
      </c>
      <c r="E107" s="12" t="s">
        <v>62</v>
      </c>
      <c r="F107" s="12" t="s">
        <v>177</v>
      </c>
      <c r="G107" s="21" t="s">
        <v>281</v>
      </c>
      <c r="H107" s="27"/>
      <c r="I107" s="25">
        <v>4456105</v>
      </c>
    </row>
    <row r="108" spans="1:9" ht="12.75" outlineLevel="2">
      <c r="A108" s="12" t="s">
        <v>79</v>
      </c>
      <c r="B108" s="12" t="s">
        <v>195</v>
      </c>
      <c r="C108" s="12" t="s">
        <v>92</v>
      </c>
      <c r="D108" s="12" t="s">
        <v>93</v>
      </c>
      <c r="E108" s="12" t="s">
        <v>63</v>
      </c>
      <c r="F108" s="12" t="s">
        <v>178</v>
      </c>
      <c r="G108" s="21" t="s">
        <v>281</v>
      </c>
      <c r="H108" s="27"/>
      <c r="I108" s="25">
        <v>2726677</v>
      </c>
    </row>
    <row r="109" spans="1:9" ht="12.75" outlineLevel="2">
      <c r="A109" s="12" t="s">
        <v>79</v>
      </c>
      <c r="B109" s="12" t="s">
        <v>195</v>
      </c>
      <c r="C109" s="12" t="s">
        <v>92</v>
      </c>
      <c r="D109" s="12" t="s">
        <v>93</v>
      </c>
      <c r="E109" s="12" t="s">
        <v>64</v>
      </c>
      <c r="F109" s="12" t="s">
        <v>179</v>
      </c>
      <c r="G109" s="21" t="s">
        <v>281</v>
      </c>
      <c r="H109" s="27"/>
      <c r="I109" s="25">
        <v>1968940</v>
      </c>
    </row>
    <row r="110" spans="1:9" ht="12.75" outlineLevel="2">
      <c r="A110" s="12" t="s">
        <v>79</v>
      </c>
      <c r="B110" s="12" t="s">
        <v>195</v>
      </c>
      <c r="C110" s="12" t="s">
        <v>92</v>
      </c>
      <c r="D110" s="12" t="s">
        <v>93</v>
      </c>
      <c r="E110" s="12" t="s">
        <v>65</v>
      </c>
      <c r="F110" s="12" t="s">
        <v>180</v>
      </c>
      <c r="G110" s="21" t="s">
        <v>281</v>
      </c>
      <c r="H110" s="27"/>
      <c r="I110" s="25">
        <v>1027987</v>
      </c>
    </row>
    <row r="111" spans="1:9" ht="12.75" outlineLevel="2">
      <c r="A111" s="12" t="s">
        <v>79</v>
      </c>
      <c r="B111" s="12" t="s">
        <v>195</v>
      </c>
      <c r="C111" s="12" t="s">
        <v>92</v>
      </c>
      <c r="D111" s="12" t="s">
        <v>93</v>
      </c>
      <c r="E111" s="12" t="s">
        <v>66</v>
      </c>
      <c r="F111" s="12" t="s">
        <v>181</v>
      </c>
      <c r="G111" s="21" t="s">
        <v>281</v>
      </c>
      <c r="H111" s="27"/>
      <c r="I111" s="25">
        <v>2449347</v>
      </c>
    </row>
    <row r="112" spans="1:9" ht="12.75" outlineLevel="2">
      <c r="A112" s="12" t="s">
        <v>79</v>
      </c>
      <c r="B112" s="12" t="s">
        <v>195</v>
      </c>
      <c r="C112" s="12" t="s">
        <v>92</v>
      </c>
      <c r="D112" s="12" t="s">
        <v>93</v>
      </c>
      <c r="E112" s="12" t="s">
        <v>67</v>
      </c>
      <c r="F112" s="12" t="s">
        <v>182</v>
      </c>
      <c r="G112" s="21" t="s">
        <v>281</v>
      </c>
      <c r="H112" s="27"/>
      <c r="I112" s="25">
        <v>367472.2</v>
      </c>
    </row>
    <row r="113" spans="1:9" ht="12.75" outlineLevel="2">
      <c r="A113" s="12" t="s">
        <v>79</v>
      </c>
      <c r="B113" s="12" t="s">
        <v>195</v>
      </c>
      <c r="C113" s="12" t="s">
        <v>92</v>
      </c>
      <c r="D113" s="12" t="s">
        <v>93</v>
      </c>
      <c r="E113" s="12" t="s">
        <v>68</v>
      </c>
      <c r="F113" s="12" t="s">
        <v>183</v>
      </c>
      <c r="G113" s="21" t="s">
        <v>281</v>
      </c>
      <c r="H113" s="27"/>
      <c r="I113" s="25">
        <v>759809</v>
      </c>
    </row>
    <row r="114" spans="1:9" ht="12.75" outlineLevel="2">
      <c r="A114" s="12" t="s">
        <v>79</v>
      </c>
      <c r="B114" s="12" t="s">
        <v>195</v>
      </c>
      <c r="C114" s="12" t="s">
        <v>92</v>
      </c>
      <c r="D114" s="12" t="s">
        <v>93</v>
      </c>
      <c r="E114" s="12" t="s">
        <v>69</v>
      </c>
      <c r="F114" s="12" t="s">
        <v>184</v>
      </c>
      <c r="G114" s="21" t="s">
        <v>281</v>
      </c>
      <c r="H114" s="27"/>
      <c r="I114" s="25">
        <v>2052001</v>
      </c>
    </row>
    <row r="115" spans="1:9" ht="12.75" outlineLevel="2">
      <c r="A115" s="12" t="s">
        <v>79</v>
      </c>
      <c r="B115" s="12" t="s">
        <v>195</v>
      </c>
      <c r="C115" s="12" t="s">
        <v>92</v>
      </c>
      <c r="D115" s="12" t="s">
        <v>93</v>
      </c>
      <c r="E115" s="12" t="s">
        <v>70</v>
      </c>
      <c r="F115" s="12" t="s">
        <v>185</v>
      </c>
      <c r="G115" s="21" t="s">
        <v>281</v>
      </c>
      <c r="H115" s="27"/>
      <c r="I115" s="25">
        <v>1935958</v>
      </c>
    </row>
    <row r="116" spans="1:9" ht="12.75" outlineLevel="2">
      <c r="A116" s="12" t="s">
        <v>79</v>
      </c>
      <c r="B116" s="12" t="s">
        <v>195</v>
      </c>
      <c r="C116" s="12" t="s">
        <v>92</v>
      </c>
      <c r="D116" s="12" t="s">
        <v>93</v>
      </c>
      <c r="E116" s="12" t="s">
        <v>71</v>
      </c>
      <c r="F116" s="12" t="s">
        <v>186</v>
      </c>
      <c r="G116" s="21" t="s">
        <v>281</v>
      </c>
      <c r="H116" s="27"/>
      <c r="I116" s="25">
        <v>790546</v>
      </c>
    </row>
    <row r="117" spans="1:9" ht="12.75" outlineLevel="2">
      <c r="A117" s="12" t="s">
        <v>79</v>
      </c>
      <c r="B117" s="12" t="s">
        <v>195</v>
      </c>
      <c r="C117" s="12" t="s">
        <v>92</v>
      </c>
      <c r="D117" s="12" t="s">
        <v>93</v>
      </c>
      <c r="E117" s="12" t="s">
        <v>360</v>
      </c>
      <c r="F117" s="12" t="s">
        <v>361</v>
      </c>
      <c r="G117" s="21" t="s">
        <v>282</v>
      </c>
      <c r="H117" s="27"/>
      <c r="I117" s="25">
        <v>709903</v>
      </c>
    </row>
    <row r="118" spans="1:9" ht="12.75" outlineLevel="1">
      <c r="A118" s="14"/>
      <c r="B118" s="14"/>
      <c r="C118" s="14"/>
      <c r="D118" s="16" t="s">
        <v>388</v>
      </c>
      <c r="E118" s="14"/>
      <c r="F118" s="14"/>
      <c r="G118" s="22"/>
      <c r="H118" s="17">
        <v>34831357.2</v>
      </c>
      <c r="I118" s="26">
        <f>SUBTOTAL(9,I105:I117)</f>
        <v>34831357.2</v>
      </c>
    </row>
    <row r="119" spans="1:9" ht="12.75" outlineLevel="2">
      <c r="A119" s="12" t="s">
        <v>79</v>
      </c>
      <c r="B119" s="12" t="s">
        <v>195</v>
      </c>
      <c r="C119" s="12" t="s">
        <v>94</v>
      </c>
      <c r="D119" s="12" t="s">
        <v>95</v>
      </c>
      <c r="E119" s="12" t="s">
        <v>72</v>
      </c>
      <c r="F119" s="12" t="s">
        <v>133</v>
      </c>
      <c r="G119" s="21" t="s">
        <v>281</v>
      </c>
      <c r="H119" s="27"/>
      <c r="I119" s="25">
        <v>3305040</v>
      </c>
    </row>
    <row r="120" spans="1:9" ht="12.75" outlineLevel="2">
      <c r="A120" s="12" t="s">
        <v>79</v>
      </c>
      <c r="B120" s="12" t="s">
        <v>195</v>
      </c>
      <c r="C120" s="12" t="s">
        <v>94</v>
      </c>
      <c r="D120" s="12" t="s">
        <v>95</v>
      </c>
      <c r="E120" s="12" t="s">
        <v>73</v>
      </c>
      <c r="F120" s="12" t="s">
        <v>187</v>
      </c>
      <c r="G120" s="21" t="s">
        <v>281</v>
      </c>
      <c r="H120" s="27"/>
      <c r="I120" s="25">
        <v>1207436</v>
      </c>
    </row>
    <row r="121" spans="1:9" ht="12.75" outlineLevel="2">
      <c r="A121" s="12" t="s">
        <v>79</v>
      </c>
      <c r="B121" s="12" t="s">
        <v>195</v>
      </c>
      <c r="C121" s="12" t="s">
        <v>94</v>
      </c>
      <c r="D121" s="12" t="s">
        <v>95</v>
      </c>
      <c r="E121" s="12" t="s">
        <v>74</v>
      </c>
      <c r="F121" s="12" t="s">
        <v>188</v>
      </c>
      <c r="G121" s="21" t="s">
        <v>281</v>
      </c>
      <c r="H121" s="27"/>
      <c r="I121" s="25">
        <v>2112180</v>
      </c>
    </row>
    <row r="122" spans="1:9" ht="12.75" outlineLevel="2">
      <c r="A122" s="12" t="s">
        <v>79</v>
      </c>
      <c r="B122" s="12" t="s">
        <v>195</v>
      </c>
      <c r="C122" s="12" t="s">
        <v>94</v>
      </c>
      <c r="D122" s="12" t="s">
        <v>95</v>
      </c>
      <c r="E122" s="12" t="s">
        <v>75</v>
      </c>
      <c r="F122" s="12" t="s">
        <v>189</v>
      </c>
      <c r="G122" s="21" t="s">
        <v>281</v>
      </c>
      <c r="H122" s="27"/>
      <c r="I122" s="25">
        <v>1341756</v>
      </c>
    </row>
    <row r="123" spans="1:9" ht="12.75" outlineLevel="2">
      <c r="A123" s="12" t="s">
        <v>79</v>
      </c>
      <c r="B123" s="12" t="s">
        <v>195</v>
      </c>
      <c r="C123" s="12" t="s">
        <v>94</v>
      </c>
      <c r="D123" s="12" t="s">
        <v>95</v>
      </c>
      <c r="E123" s="12" t="s">
        <v>362</v>
      </c>
      <c r="F123" s="12" t="s">
        <v>363</v>
      </c>
      <c r="G123" s="21" t="s">
        <v>282</v>
      </c>
      <c r="H123" s="27"/>
      <c r="I123" s="25">
        <v>441048</v>
      </c>
    </row>
    <row r="124" spans="1:9" ht="12.75" outlineLevel="2">
      <c r="A124" s="12" t="s">
        <v>79</v>
      </c>
      <c r="B124" s="12" t="s">
        <v>195</v>
      </c>
      <c r="C124" s="12" t="s">
        <v>94</v>
      </c>
      <c r="D124" s="12" t="s">
        <v>95</v>
      </c>
      <c r="E124" s="12" t="s">
        <v>364</v>
      </c>
      <c r="F124" s="12" t="s">
        <v>365</v>
      </c>
      <c r="G124" s="21" t="s">
        <v>282</v>
      </c>
      <c r="H124" s="27"/>
      <c r="I124" s="25">
        <v>335580</v>
      </c>
    </row>
    <row r="125" spans="1:9" ht="12.75" outlineLevel="1">
      <c r="A125" s="14"/>
      <c r="B125" s="14"/>
      <c r="C125" s="14"/>
      <c r="D125" s="16" t="s">
        <v>389</v>
      </c>
      <c r="E125" s="14"/>
      <c r="F125" s="14"/>
      <c r="G125" s="22"/>
      <c r="H125" s="17">
        <v>8743040</v>
      </c>
      <c r="I125" s="26">
        <f>SUBTOTAL(9,I119:I124)</f>
        <v>8743040</v>
      </c>
    </row>
    <row r="126" spans="1:9" ht="12.75">
      <c r="A126" s="14"/>
      <c r="B126" s="14"/>
      <c r="C126" s="14"/>
      <c r="D126" s="16" t="s">
        <v>390</v>
      </c>
      <c r="E126" s="14"/>
      <c r="F126" s="14"/>
      <c r="G126" s="22"/>
      <c r="H126" s="17">
        <f>SUBTOTAL(9,H4:H125)</f>
        <v>269955845.32</v>
      </c>
      <c r="I126" s="26">
        <f>SUBTOTAL(9,I4:I125)</f>
        <v>269955844.31999993</v>
      </c>
    </row>
  </sheetData>
  <sheetProtection/>
  <autoFilter ref="A3:I125">
    <sortState ref="A4:I126">
      <sortCondition sortBy="value" ref="A4:A126"/>
    </sortState>
  </autoFilter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81"/>
  <sheetViews>
    <sheetView zoomScalePageLayoutView="0" workbookViewId="0" topLeftCell="A1">
      <pane xSplit="4" ySplit="8" topLeftCell="E6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48" sqref="G48"/>
    </sheetView>
  </sheetViews>
  <sheetFormatPr defaultColWidth="9.140625" defaultRowHeight="15"/>
  <cols>
    <col min="1" max="1" width="3.421875" style="0" bestFit="1" customWidth="1"/>
    <col min="2" max="2" width="8.140625" style="0" customWidth="1"/>
    <col min="3" max="3" width="9.57421875" style="0" customWidth="1"/>
    <col min="4" max="4" width="8.57421875" style="0" customWidth="1"/>
    <col min="5" max="5" width="29.7109375" style="0" customWidth="1"/>
    <col min="6" max="6" width="21.57421875" style="0" customWidth="1"/>
    <col min="7" max="7" width="21.7109375" style="0" customWidth="1"/>
    <col min="9" max="9" width="13.140625" style="0" customWidth="1"/>
    <col min="11" max="11" width="15.8515625" style="0" customWidth="1"/>
  </cols>
  <sheetData>
    <row r="1" ht="18">
      <c r="A1" s="73" t="s">
        <v>423</v>
      </c>
    </row>
    <row r="2" ht="14.25" hidden="1">
      <c r="A2" s="74" t="s">
        <v>424</v>
      </c>
    </row>
    <row r="3" ht="14.25" hidden="1">
      <c r="A3" s="74" t="s">
        <v>425</v>
      </c>
    </row>
    <row r="4" ht="14.25" hidden="1">
      <c r="A4" s="75" t="s">
        <v>426</v>
      </c>
    </row>
    <row r="5" ht="14.25" hidden="1">
      <c r="A5" s="75" t="s">
        <v>427</v>
      </c>
    </row>
    <row r="6" ht="15" thickBot="1">
      <c r="A6" s="75"/>
    </row>
    <row r="7" spans="1:7" ht="14.25">
      <c r="A7" s="119" t="s">
        <v>0</v>
      </c>
      <c r="B7" s="119" t="s">
        <v>428</v>
      </c>
      <c r="C7" s="119" t="s">
        <v>1</v>
      </c>
      <c r="D7" s="121" t="s">
        <v>429</v>
      </c>
      <c r="E7" s="119" t="s">
        <v>430</v>
      </c>
      <c r="F7" s="76" t="s">
        <v>374</v>
      </c>
      <c r="G7" s="77" t="s">
        <v>375</v>
      </c>
    </row>
    <row r="8" spans="1:7" ht="25.5">
      <c r="A8" s="120"/>
      <c r="B8" s="120"/>
      <c r="C8" s="120"/>
      <c r="D8" s="122"/>
      <c r="E8" s="120"/>
      <c r="F8" s="78" t="s">
        <v>431</v>
      </c>
      <c r="G8" s="79" t="s">
        <v>432</v>
      </c>
    </row>
    <row r="9" spans="1:9" ht="14.25">
      <c r="A9" s="80">
        <v>4</v>
      </c>
      <c r="B9" s="81" t="s">
        <v>80</v>
      </c>
      <c r="C9" s="82" t="s">
        <v>81</v>
      </c>
      <c r="D9" s="82">
        <v>10686</v>
      </c>
      <c r="E9" s="83" t="s">
        <v>433</v>
      </c>
      <c r="F9" s="84"/>
      <c r="G9" s="99">
        <v>8763200.89</v>
      </c>
      <c r="I9" s="100">
        <f>SUM(G9:G15)</f>
        <v>19184148.120000005</v>
      </c>
    </row>
    <row r="10" spans="1:7" ht="14.25">
      <c r="A10" s="85">
        <v>4</v>
      </c>
      <c r="B10" s="86" t="s">
        <v>80</v>
      </c>
      <c r="C10" s="87" t="s">
        <v>81</v>
      </c>
      <c r="D10" s="87">
        <v>10756</v>
      </c>
      <c r="E10" s="12" t="s">
        <v>434</v>
      </c>
      <c r="F10" s="88"/>
      <c r="G10" s="99">
        <v>1627805.56</v>
      </c>
    </row>
    <row r="11" spans="1:7" ht="14.25">
      <c r="A11" s="85">
        <v>4</v>
      </c>
      <c r="B11" s="86" t="s">
        <v>80</v>
      </c>
      <c r="C11" s="87" t="s">
        <v>81</v>
      </c>
      <c r="D11" s="87">
        <v>10757</v>
      </c>
      <c r="E11" s="12" t="s">
        <v>435</v>
      </c>
      <c r="F11" s="88"/>
      <c r="G11" s="99">
        <v>1957046.06</v>
      </c>
    </row>
    <row r="12" spans="1:7" ht="14.25">
      <c r="A12" s="85">
        <v>4</v>
      </c>
      <c r="B12" s="86" t="s">
        <v>80</v>
      </c>
      <c r="C12" s="87" t="s">
        <v>81</v>
      </c>
      <c r="D12" s="87">
        <v>10758</v>
      </c>
      <c r="E12" s="12" t="s">
        <v>436</v>
      </c>
      <c r="F12" s="88"/>
      <c r="G12" s="99">
        <v>2541096.455526438</v>
      </c>
    </row>
    <row r="13" spans="1:7" ht="14.25">
      <c r="A13" s="85">
        <v>4</v>
      </c>
      <c r="B13" s="86" t="s">
        <v>80</v>
      </c>
      <c r="C13" s="87" t="s">
        <v>81</v>
      </c>
      <c r="D13" s="87">
        <v>10759</v>
      </c>
      <c r="E13" s="12" t="s">
        <v>437</v>
      </c>
      <c r="F13" s="88"/>
      <c r="G13" s="99">
        <v>2071945.87</v>
      </c>
    </row>
    <row r="14" spans="1:7" ht="14.25">
      <c r="A14" s="85">
        <v>4</v>
      </c>
      <c r="B14" s="86" t="s">
        <v>80</v>
      </c>
      <c r="C14" s="87" t="s">
        <v>81</v>
      </c>
      <c r="D14" s="87">
        <v>10760</v>
      </c>
      <c r="E14" s="12" t="s">
        <v>438</v>
      </c>
      <c r="F14" s="88"/>
      <c r="G14" s="99">
        <v>1780810.62</v>
      </c>
    </row>
    <row r="15" spans="1:7" ht="14.25">
      <c r="A15" s="85">
        <v>4</v>
      </c>
      <c r="B15" s="86" t="s">
        <v>80</v>
      </c>
      <c r="C15" s="87" t="s">
        <v>81</v>
      </c>
      <c r="D15" s="87">
        <v>28875</v>
      </c>
      <c r="E15" s="12" t="s">
        <v>439</v>
      </c>
      <c r="F15" s="88"/>
      <c r="G15" s="99">
        <v>442242.66447356204</v>
      </c>
    </row>
    <row r="16" spans="1:9" ht="14.25">
      <c r="A16" s="85">
        <v>4</v>
      </c>
      <c r="B16" s="103" t="s">
        <v>82</v>
      </c>
      <c r="C16" s="12" t="s">
        <v>83</v>
      </c>
      <c r="D16" s="103" t="s">
        <v>11</v>
      </c>
      <c r="E16" s="12" t="s">
        <v>191</v>
      </c>
      <c r="F16" s="88"/>
      <c r="G16" s="99">
        <v>71820</v>
      </c>
      <c r="I16" s="100">
        <f>SUM(G16:G24)</f>
        <v>22139563.84</v>
      </c>
    </row>
    <row r="17" spans="1:7" ht="14.25">
      <c r="A17" s="85">
        <v>4</v>
      </c>
      <c r="B17" s="86" t="s">
        <v>82</v>
      </c>
      <c r="C17" s="87" t="s">
        <v>83</v>
      </c>
      <c r="D17" s="87">
        <v>10687</v>
      </c>
      <c r="E17" s="12" t="s">
        <v>440</v>
      </c>
      <c r="F17" s="88"/>
      <c r="G17" s="99">
        <v>5728679.66</v>
      </c>
    </row>
    <row r="18" spans="1:7" ht="14.25">
      <c r="A18" s="85">
        <v>4</v>
      </c>
      <c r="B18" s="86" t="s">
        <v>82</v>
      </c>
      <c r="C18" s="87" t="s">
        <v>83</v>
      </c>
      <c r="D18" s="87">
        <v>10761</v>
      </c>
      <c r="E18" s="12" t="s">
        <v>441</v>
      </c>
      <c r="F18" s="88"/>
      <c r="G18" s="99">
        <v>2329916.1</v>
      </c>
    </row>
    <row r="19" spans="1:7" ht="14.25">
      <c r="A19" s="85">
        <v>4</v>
      </c>
      <c r="B19" s="86" t="s">
        <v>82</v>
      </c>
      <c r="C19" s="87" t="s">
        <v>83</v>
      </c>
      <c r="D19" s="87">
        <v>10762</v>
      </c>
      <c r="E19" s="12" t="s">
        <v>442</v>
      </c>
      <c r="F19" s="88"/>
      <c r="G19" s="99">
        <v>2013317.75</v>
      </c>
    </row>
    <row r="20" spans="1:7" ht="14.25">
      <c r="A20" s="85">
        <v>4</v>
      </c>
      <c r="B20" s="86" t="s">
        <v>82</v>
      </c>
      <c r="C20" s="87" t="s">
        <v>83</v>
      </c>
      <c r="D20" s="87">
        <v>10763</v>
      </c>
      <c r="E20" s="12" t="s">
        <v>443</v>
      </c>
      <c r="F20" s="88"/>
      <c r="G20" s="99">
        <v>1595857.5</v>
      </c>
    </row>
    <row r="21" spans="1:7" ht="14.25">
      <c r="A21" s="85">
        <v>4</v>
      </c>
      <c r="B21" s="86" t="s">
        <v>82</v>
      </c>
      <c r="C21" s="87" t="s">
        <v>83</v>
      </c>
      <c r="D21" s="87">
        <v>10764</v>
      </c>
      <c r="E21" s="12" t="s">
        <v>444</v>
      </c>
      <c r="F21" s="88"/>
      <c r="G21" s="99">
        <v>1654504.92</v>
      </c>
    </row>
    <row r="22" spans="1:7" ht="14.25">
      <c r="A22" s="85">
        <v>4</v>
      </c>
      <c r="B22" s="86" t="s">
        <v>82</v>
      </c>
      <c r="C22" s="87" t="s">
        <v>83</v>
      </c>
      <c r="D22" s="87">
        <v>10765</v>
      </c>
      <c r="E22" s="12" t="s">
        <v>445</v>
      </c>
      <c r="F22" s="88"/>
      <c r="G22" s="99">
        <v>3883478.17</v>
      </c>
    </row>
    <row r="23" spans="1:7" ht="14.25">
      <c r="A23" s="85">
        <v>4</v>
      </c>
      <c r="B23" s="86" t="s">
        <v>82</v>
      </c>
      <c r="C23" s="87" t="s">
        <v>83</v>
      </c>
      <c r="D23" s="87">
        <v>10766</v>
      </c>
      <c r="E23" s="12" t="s">
        <v>446</v>
      </c>
      <c r="F23" s="88"/>
      <c r="G23" s="99">
        <v>2264766.83</v>
      </c>
    </row>
    <row r="24" spans="1:7" ht="14.25">
      <c r="A24" s="85">
        <v>4</v>
      </c>
      <c r="B24" s="86" t="s">
        <v>82</v>
      </c>
      <c r="C24" s="87" t="s">
        <v>83</v>
      </c>
      <c r="D24" s="87">
        <v>10767</v>
      </c>
      <c r="E24" s="12" t="s">
        <v>447</v>
      </c>
      <c r="F24" s="88"/>
      <c r="G24" s="99">
        <v>2597222.91</v>
      </c>
    </row>
    <row r="25" spans="1:9" ht="14.25">
      <c r="A25" s="85">
        <v>4</v>
      </c>
      <c r="B25" s="86" t="s">
        <v>84</v>
      </c>
      <c r="C25" s="87" t="s">
        <v>85</v>
      </c>
      <c r="D25" s="87">
        <v>10660</v>
      </c>
      <c r="E25" s="12" t="s">
        <v>448</v>
      </c>
      <c r="F25" s="88"/>
      <c r="G25" s="99">
        <v>6880614.34</v>
      </c>
      <c r="I25" s="101">
        <f>SUM(G25:G40)</f>
        <v>48381789.4</v>
      </c>
    </row>
    <row r="26" spans="1:7" ht="14.25">
      <c r="A26" s="85">
        <v>4</v>
      </c>
      <c r="B26" s="86" t="s">
        <v>84</v>
      </c>
      <c r="C26" s="87" t="s">
        <v>85</v>
      </c>
      <c r="D26" s="87">
        <v>10688</v>
      </c>
      <c r="E26" s="12" t="s">
        <v>449</v>
      </c>
      <c r="F26" s="88"/>
      <c r="G26" s="99">
        <v>3439844.67</v>
      </c>
    </row>
    <row r="27" spans="1:7" ht="14.25">
      <c r="A27" s="85">
        <v>4</v>
      </c>
      <c r="B27" s="86" t="s">
        <v>84</v>
      </c>
      <c r="C27" s="87" t="s">
        <v>85</v>
      </c>
      <c r="D27" s="87">
        <v>10768</v>
      </c>
      <c r="E27" s="12" t="s">
        <v>450</v>
      </c>
      <c r="F27" s="88"/>
      <c r="G27" s="99">
        <v>2922734.52</v>
      </c>
    </row>
    <row r="28" spans="1:7" ht="14.25">
      <c r="A28" s="85">
        <v>4</v>
      </c>
      <c r="B28" s="86" t="s">
        <v>84</v>
      </c>
      <c r="C28" s="87" t="s">
        <v>85</v>
      </c>
      <c r="D28" s="87">
        <v>10769</v>
      </c>
      <c r="E28" s="12" t="s">
        <v>451</v>
      </c>
      <c r="F28" s="88"/>
      <c r="G28" s="99">
        <v>2089024.7</v>
      </c>
    </row>
    <row r="29" spans="1:7" ht="14.25">
      <c r="A29" s="85">
        <v>4</v>
      </c>
      <c r="B29" s="86" t="s">
        <v>84</v>
      </c>
      <c r="C29" s="87" t="s">
        <v>85</v>
      </c>
      <c r="D29" s="87">
        <v>10770</v>
      </c>
      <c r="E29" s="12" t="s">
        <v>452</v>
      </c>
      <c r="F29" s="88"/>
      <c r="G29" s="99">
        <v>3383438.27</v>
      </c>
    </row>
    <row r="30" spans="1:7" ht="14.25">
      <c r="A30" s="85">
        <v>4</v>
      </c>
      <c r="B30" s="86" t="s">
        <v>84</v>
      </c>
      <c r="C30" s="87" t="s">
        <v>85</v>
      </c>
      <c r="D30" s="87">
        <v>10771</v>
      </c>
      <c r="E30" s="12" t="s">
        <v>453</v>
      </c>
      <c r="F30" s="88"/>
      <c r="G30" s="99">
        <v>3127057.46</v>
      </c>
    </row>
    <row r="31" spans="1:7" ht="14.25">
      <c r="A31" s="85">
        <v>4</v>
      </c>
      <c r="B31" s="86" t="s">
        <v>84</v>
      </c>
      <c r="C31" s="87" t="s">
        <v>85</v>
      </c>
      <c r="D31" s="87">
        <v>10772</v>
      </c>
      <c r="E31" s="12" t="s">
        <v>454</v>
      </c>
      <c r="F31" s="88"/>
      <c r="G31" s="99">
        <v>2794038.1399999997</v>
      </c>
    </row>
    <row r="32" spans="1:7" ht="14.25">
      <c r="A32" s="85">
        <v>4</v>
      </c>
      <c r="B32" s="86" t="s">
        <v>84</v>
      </c>
      <c r="C32" s="87" t="s">
        <v>85</v>
      </c>
      <c r="D32" s="87">
        <v>10773</v>
      </c>
      <c r="E32" s="12" t="s">
        <v>455</v>
      </c>
      <c r="F32" s="88"/>
      <c r="G32" s="99">
        <v>2977013.17</v>
      </c>
    </row>
    <row r="33" spans="1:7" ht="14.25">
      <c r="A33" s="85">
        <v>4</v>
      </c>
      <c r="B33" s="86" t="s">
        <v>84</v>
      </c>
      <c r="C33" s="87" t="s">
        <v>85</v>
      </c>
      <c r="D33" s="87">
        <v>10774</v>
      </c>
      <c r="E33" s="12" t="s">
        <v>456</v>
      </c>
      <c r="F33" s="88"/>
      <c r="G33" s="99">
        <v>3745774.01</v>
      </c>
    </row>
    <row r="34" spans="1:7" ht="14.25">
      <c r="A34" s="85">
        <v>4</v>
      </c>
      <c r="B34" s="86" t="s">
        <v>84</v>
      </c>
      <c r="C34" s="87" t="s">
        <v>85</v>
      </c>
      <c r="D34" s="87">
        <v>10775</v>
      </c>
      <c r="E34" s="12" t="s">
        <v>457</v>
      </c>
      <c r="F34" s="88"/>
      <c r="G34" s="99">
        <v>3461107.55</v>
      </c>
    </row>
    <row r="35" spans="1:7" ht="14.25">
      <c r="A35" s="85">
        <v>4</v>
      </c>
      <c r="B35" s="86" t="s">
        <v>84</v>
      </c>
      <c r="C35" s="87" t="s">
        <v>85</v>
      </c>
      <c r="D35" s="87">
        <v>10776</v>
      </c>
      <c r="E35" s="12" t="s">
        <v>458</v>
      </c>
      <c r="F35" s="88"/>
      <c r="G35" s="99">
        <v>3525017.84</v>
      </c>
    </row>
    <row r="36" spans="1:7" ht="14.25">
      <c r="A36" s="85">
        <v>4</v>
      </c>
      <c r="B36" s="86" t="s">
        <v>84</v>
      </c>
      <c r="C36" s="87" t="s">
        <v>85</v>
      </c>
      <c r="D36" s="87">
        <v>10777</v>
      </c>
      <c r="E36" s="12" t="s">
        <v>459</v>
      </c>
      <c r="F36" s="88"/>
      <c r="G36" s="99">
        <v>2330915.2800000003</v>
      </c>
    </row>
    <row r="37" spans="1:7" ht="14.25">
      <c r="A37" s="85">
        <v>4</v>
      </c>
      <c r="B37" s="86" t="s">
        <v>84</v>
      </c>
      <c r="C37" s="87" t="s">
        <v>85</v>
      </c>
      <c r="D37" s="87">
        <v>10778</v>
      </c>
      <c r="E37" s="12" t="s">
        <v>460</v>
      </c>
      <c r="F37" s="88"/>
      <c r="G37" s="99">
        <v>1239259.67</v>
      </c>
    </row>
    <row r="38" spans="1:7" ht="14.25">
      <c r="A38" s="85">
        <v>4</v>
      </c>
      <c r="B38" s="86" t="s">
        <v>84</v>
      </c>
      <c r="C38" s="87" t="s">
        <v>85</v>
      </c>
      <c r="D38" s="87">
        <v>10779</v>
      </c>
      <c r="E38" s="12" t="s">
        <v>461</v>
      </c>
      <c r="F38" s="88"/>
      <c r="G38" s="99">
        <v>2744430.4</v>
      </c>
    </row>
    <row r="39" spans="1:7" ht="14.25">
      <c r="A39" s="85">
        <v>4</v>
      </c>
      <c r="B39" s="86" t="s">
        <v>84</v>
      </c>
      <c r="C39" s="87" t="s">
        <v>85</v>
      </c>
      <c r="D39" s="87">
        <v>10780</v>
      </c>
      <c r="E39" s="12" t="s">
        <v>462</v>
      </c>
      <c r="F39" s="88"/>
      <c r="G39" s="99">
        <v>2142793.05</v>
      </c>
    </row>
    <row r="40" spans="1:7" ht="14.25">
      <c r="A40" s="85">
        <v>4</v>
      </c>
      <c r="B40" s="86" t="s">
        <v>84</v>
      </c>
      <c r="C40" s="87" t="s">
        <v>85</v>
      </c>
      <c r="D40" s="87">
        <v>10781</v>
      </c>
      <c r="E40" s="12" t="s">
        <v>463</v>
      </c>
      <c r="F40" s="88"/>
      <c r="G40" s="99">
        <v>1578726.33</v>
      </c>
    </row>
    <row r="41" spans="1:11" ht="14.25">
      <c r="A41" s="85">
        <v>4</v>
      </c>
      <c r="B41" s="86" t="s">
        <v>86</v>
      </c>
      <c r="C41" s="87" t="s">
        <v>87</v>
      </c>
      <c r="D41" s="87">
        <v>10689</v>
      </c>
      <c r="E41" s="12" t="s">
        <v>464</v>
      </c>
      <c r="F41" s="88"/>
      <c r="G41" s="104">
        <v>4127714.72</v>
      </c>
      <c r="I41" s="72">
        <f>SUM(G41:G47)</f>
        <v>18382720.299999997</v>
      </c>
      <c r="K41" s="72"/>
    </row>
    <row r="42" spans="1:11" ht="14.25">
      <c r="A42" s="85">
        <v>4</v>
      </c>
      <c r="B42" s="86" t="s">
        <v>86</v>
      </c>
      <c r="C42" s="87" t="s">
        <v>87</v>
      </c>
      <c r="D42" s="87">
        <v>10782</v>
      </c>
      <c r="E42" s="12" t="s">
        <v>465</v>
      </c>
      <c r="F42" s="88"/>
      <c r="G42" s="99">
        <v>1605008.2629557678</v>
      </c>
      <c r="K42" s="100"/>
    </row>
    <row r="43" spans="1:11" ht="14.25">
      <c r="A43" s="85">
        <v>4</v>
      </c>
      <c r="B43" s="86" t="s">
        <v>86</v>
      </c>
      <c r="C43" s="87" t="s">
        <v>87</v>
      </c>
      <c r="D43" s="87">
        <v>10784</v>
      </c>
      <c r="E43" s="12" t="s">
        <v>466</v>
      </c>
      <c r="F43" s="88"/>
      <c r="G43" s="99">
        <v>2399524.3035302525</v>
      </c>
      <c r="K43" s="100"/>
    </row>
    <row r="44" spans="1:11" ht="14.25">
      <c r="A44" s="85">
        <v>4</v>
      </c>
      <c r="B44" s="86" t="s">
        <v>86</v>
      </c>
      <c r="C44" s="87" t="s">
        <v>87</v>
      </c>
      <c r="D44" s="87">
        <v>10785</v>
      </c>
      <c r="E44" s="12" t="s">
        <v>467</v>
      </c>
      <c r="F44" s="88"/>
      <c r="G44" s="99">
        <v>3147126.9832872697</v>
      </c>
      <c r="K44" s="100"/>
    </row>
    <row r="45" spans="1:11" ht="14.25">
      <c r="A45" s="85">
        <v>4</v>
      </c>
      <c r="B45" s="86" t="s">
        <v>86</v>
      </c>
      <c r="C45" s="87" t="s">
        <v>87</v>
      </c>
      <c r="D45" s="87">
        <v>10786</v>
      </c>
      <c r="E45" s="12" t="s">
        <v>468</v>
      </c>
      <c r="F45" s="88"/>
      <c r="G45" s="99">
        <v>1628901.7543702961</v>
      </c>
      <c r="K45" s="100"/>
    </row>
    <row r="46" spans="1:11" ht="14.25">
      <c r="A46" s="85">
        <v>4</v>
      </c>
      <c r="B46" s="86" t="s">
        <v>86</v>
      </c>
      <c r="C46" s="87" t="s">
        <v>87</v>
      </c>
      <c r="D46" s="87">
        <v>10787</v>
      </c>
      <c r="E46" s="12" t="s">
        <v>469</v>
      </c>
      <c r="F46" s="88"/>
      <c r="G46" s="99">
        <v>4047805.5580407125</v>
      </c>
      <c r="K46" s="100"/>
    </row>
    <row r="47" spans="1:11" ht="14.25">
      <c r="A47" s="85">
        <v>4</v>
      </c>
      <c r="B47" s="86" t="s">
        <v>86</v>
      </c>
      <c r="C47" s="87" t="s">
        <v>87</v>
      </c>
      <c r="D47" s="87">
        <v>10788</v>
      </c>
      <c r="E47" s="12" t="s">
        <v>470</v>
      </c>
      <c r="F47" s="88"/>
      <c r="G47" s="99">
        <v>1426638.717815698</v>
      </c>
      <c r="K47" s="100"/>
    </row>
    <row r="48" spans="1:9" ht="14.25">
      <c r="A48" s="85">
        <v>4</v>
      </c>
      <c r="B48" s="86" t="s">
        <v>88</v>
      </c>
      <c r="C48" s="87" t="s">
        <v>89</v>
      </c>
      <c r="D48" s="87">
        <v>10690</v>
      </c>
      <c r="E48" s="12" t="s">
        <v>471</v>
      </c>
      <c r="F48" s="88"/>
      <c r="G48" s="13">
        <v>6175033.02</v>
      </c>
      <c r="I48" s="72">
        <f>SUM(G48:G58)</f>
        <v>32755470.799999997</v>
      </c>
    </row>
    <row r="49" spans="1:7" ht="14.25">
      <c r="A49" s="85">
        <v>4</v>
      </c>
      <c r="B49" s="86" t="s">
        <v>88</v>
      </c>
      <c r="C49" s="87" t="s">
        <v>89</v>
      </c>
      <c r="D49" s="87">
        <v>10691</v>
      </c>
      <c r="E49" s="12" t="s">
        <v>472</v>
      </c>
      <c r="F49" s="88"/>
      <c r="G49" s="13">
        <v>3573133.78</v>
      </c>
    </row>
    <row r="50" spans="1:7" ht="14.25">
      <c r="A50" s="85">
        <v>4</v>
      </c>
      <c r="B50" s="86" t="s">
        <v>88</v>
      </c>
      <c r="C50" s="87" t="s">
        <v>89</v>
      </c>
      <c r="D50" s="87">
        <v>10789</v>
      </c>
      <c r="E50" s="12" t="s">
        <v>473</v>
      </c>
      <c r="F50" s="88"/>
      <c r="G50" s="13">
        <v>2508458.26</v>
      </c>
    </row>
    <row r="51" spans="1:7" ht="14.25">
      <c r="A51" s="85">
        <v>4</v>
      </c>
      <c r="B51" s="86" t="s">
        <v>88</v>
      </c>
      <c r="C51" s="87" t="s">
        <v>89</v>
      </c>
      <c r="D51" s="87">
        <v>10790</v>
      </c>
      <c r="E51" s="12" t="s">
        <v>474</v>
      </c>
      <c r="F51" s="88"/>
      <c r="G51" s="13">
        <v>3676517.37</v>
      </c>
    </row>
    <row r="52" spans="1:7" ht="14.25">
      <c r="A52" s="85">
        <v>4</v>
      </c>
      <c r="B52" s="86" t="s">
        <v>88</v>
      </c>
      <c r="C52" s="87" t="s">
        <v>89</v>
      </c>
      <c r="D52" s="87">
        <v>10791</v>
      </c>
      <c r="E52" s="12" t="s">
        <v>475</v>
      </c>
      <c r="F52" s="88"/>
      <c r="G52" s="13">
        <v>4765109.89</v>
      </c>
    </row>
    <row r="53" spans="1:7" ht="14.25">
      <c r="A53" s="85">
        <v>4</v>
      </c>
      <c r="B53" s="86" t="s">
        <v>88</v>
      </c>
      <c r="C53" s="87" t="s">
        <v>89</v>
      </c>
      <c r="D53" s="87">
        <v>10792</v>
      </c>
      <c r="E53" s="12" t="s">
        <v>476</v>
      </c>
      <c r="F53" s="88"/>
      <c r="G53" s="13">
        <v>3508033.72</v>
      </c>
    </row>
    <row r="54" spans="1:7" ht="14.25">
      <c r="A54" s="85">
        <v>4</v>
      </c>
      <c r="B54" s="86" t="s">
        <v>88</v>
      </c>
      <c r="C54" s="87" t="s">
        <v>89</v>
      </c>
      <c r="D54" s="87">
        <v>10793</v>
      </c>
      <c r="E54" s="12" t="s">
        <v>477</v>
      </c>
      <c r="F54" s="88"/>
      <c r="G54" s="13">
        <v>1946570.57</v>
      </c>
    </row>
    <row r="55" spans="1:7" ht="14.25">
      <c r="A55" s="85">
        <v>4</v>
      </c>
      <c r="B55" s="86" t="s">
        <v>88</v>
      </c>
      <c r="C55" s="87" t="s">
        <v>89</v>
      </c>
      <c r="D55" s="87">
        <v>10794</v>
      </c>
      <c r="E55" s="12" t="s">
        <v>478</v>
      </c>
      <c r="F55" s="88"/>
      <c r="G55" s="13">
        <v>1476513.52</v>
      </c>
    </row>
    <row r="56" spans="1:7" ht="14.25">
      <c r="A56" s="85">
        <v>4</v>
      </c>
      <c r="B56" s="86" t="s">
        <v>88</v>
      </c>
      <c r="C56" s="87" t="s">
        <v>89</v>
      </c>
      <c r="D56" s="87">
        <v>10795</v>
      </c>
      <c r="E56" s="12" t="s">
        <v>479</v>
      </c>
      <c r="F56" s="88"/>
      <c r="G56" s="13">
        <v>1632681.59</v>
      </c>
    </row>
    <row r="57" spans="1:7" ht="14.25">
      <c r="A57" s="85">
        <v>4</v>
      </c>
      <c r="B57" s="86" t="s">
        <v>88</v>
      </c>
      <c r="C57" s="87" t="s">
        <v>89</v>
      </c>
      <c r="D57" s="87">
        <v>10796</v>
      </c>
      <c r="E57" s="12" t="s">
        <v>480</v>
      </c>
      <c r="F57" s="88"/>
      <c r="G57" s="13">
        <v>2114507.66</v>
      </c>
    </row>
    <row r="58" spans="1:7" ht="14.25">
      <c r="A58" s="85">
        <v>4</v>
      </c>
      <c r="B58" s="86" t="s">
        <v>88</v>
      </c>
      <c r="C58" s="87" t="s">
        <v>89</v>
      </c>
      <c r="D58" s="87">
        <v>10797</v>
      </c>
      <c r="E58" s="12" t="s">
        <v>481</v>
      </c>
      <c r="F58" s="88"/>
      <c r="G58" s="13">
        <v>1378911.42</v>
      </c>
    </row>
    <row r="59" spans="1:9" ht="14.25">
      <c r="A59" s="85">
        <v>4</v>
      </c>
      <c r="B59" s="86" t="s">
        <v>90</v>
      </c>
      <c r="C59" s="87" t="s">
        <v>91</v>
      </c>
      <c r="D59" s="87">
        <v>10692</v>
      </c>
      <c r="E59" s="12" t="s">
        <v>482</v>
      </c>
      <c r="F59" s="88"/>
      <c r="G59" s="99">
        <v>3052445.6</v>
      </c>
      <c r="I59" s="101">
        <f>SUM(G59:G64)</f>
        <v>18793325.26</v>
      </c>
    </row>
    <row r="60" spans="1:7" ht="14.25">
      <c r="A60" s="85">
        <v>4</v>
      </c>
      <c r="B60" s="86" t="s">
        <v>90</v>
      </c>
      <c r="C60" s="87" t="s">
        <v>91</v>
      </c>
      <c r="D60" s="87">
        <v>10693</v>
      </c>
      <c r="E60" s="12" t="s">
        <v>483</v>
      </c>
      <c r="F60" s="88"/>
      <c r="G60" s="99">
        <v>3498890.37</v>
      </c>
    </row>
    <row r="61" spans="1:7" ht="14.25">
      <c r="A61" s="85">
        <v>4</v>
      </c>
      <c r="B61" s="86" t="s">
        <v>90</v>
      </c>
      <c r="C61" s="87" t="s">
        <v>91</v>
      </c>
      <c r="D61" s="87">
        <v>10798</v>
      </c>
      <c r="E61" s="12" t="s">
        <v>484</v>
      </c>
      <c r="F61" s="88"/>
      <c r="G61" s="99">
        <v>3831868.82</v>
      </c>
    </row>
    <row r="62" spans="1:7" ht="14.25">
      <c r="A62" s="85">
        <v>4</v>
      </c>
      <c r="B62" s="86" t="s">
        <v>90</v>
      </c>
      <c r="C62" s="87" t="s">
        <v>91</v>
      </c>
      <c r="D62" s="87">
        <v>10799</v>
      </c>
      <c r="E62" s="12" t="s">
        <v>485</v>
      </c>
      <c r="F62" s="88"/>
      <c r="G62" s="99">
        <v>3339513.13</v>
      </c>
    </row>
    <row r="63" spans="1:7" ht="14.25">
      <c r="A63" s="85">
        <v>4</v>
      </c>
      <c r="B63" s="86" t="s">
        <v>90</v>
      </c>
      <c r="C63" s="87" t="s">
        <v>91</v>
      </c>
      <c r="D63" s="87">
        <v>10800</v>
      </c>
      <c r="E63" s="12" t="s">
        <v>486</v>
      </c>
      <c r="F63" s="88"/>
      <c r="G63" s="99">
        <v>2496740.33</v>
      </c>
    </row>
    <row r="64" spans="1:7" ht="14.25">
      <c r="A64" s="85">
        <v>4</v>
      </c>
      <c r="B64" s="86" t="s">
        <v>90</v>
      </c>
      <c r="C64" s="87" t="s">
        <v>91</v>
      </c>
      <c r="D64" s="87">
        <v>10801</v>
      </c>
      <c r="E64" s="12" t="s">
        <v>487</v>
      </c>
      <c r="F64" s="88"/>
      <c r="G64" s="99">
        <v>2573867.01</v>
      </c>
    </row>
    <row r="65" spans="1:9" ht="14.25">
      <c r="A65" s="85">
        <v>4</v>
      </c>
      <c r="B65" s="86" t="s">
        <v>92</v>
      </c>
      <c r="C65" s="87" t="s">
        <v>93</v>
      </c>
      <c r="D65" s="87">
        <v>10661</v>
      </c>
      <c r="E65" s="12" t="s">
        <v>488</v>
      </c>
      <c r="F65" s="88"/>
      <c r="G65" s="104">
        <v>8264350.66</v>
      </c>
      <c r="I65" s="105">
        <f>SUM(G65:G76)</f>
        <v>33463812.510000005</v>
      </c>
    </row>
    <row r="66" spans="1:7" ht="14.25">
      <c r="A66" s="85">
        <v>4</v>
      </c>
      <c r="B66" s="86" t="s">
        <v>92</v>
      </c>
      <c r="C66" s="87" t="s">
        <v>93</v>
      </c>
      <c r="D66" s="87">
        <v>10695</v>
      </c>
      <c r="E66" s="12" t="s">
        <v>489</v>
      </c>
      <c r="F66" s="88"/>
      <c r="G66" s="104">
        <v>3904983.72</v>
      </c>
    </row>
    <row r="67" spans="1:7" ht="14.25">
      <c r="A67" s="85">
        <v>4</v>
      </c>
      <c r="B67" s="86" t="s">
        <v>92</v>
      </c>
      <c r="C67" s="87" t="s">
        <v>93</v>
      </c>
      <c r="D67" s="87">
        <v>10807</v>
      </c>
      <c r="E67" s="12" t="s">
        <v>490</v>
      </c>
      <c r="F67" s="88"/>
      <c r="G67" s="104">
        <v>4324465</v>
      </c>
    </row>
    <row r="68" spans="1:7" ht="14.25">
      <c r="A68" s="85">
        <v>4</v>
      </c>
      <c r="B68" s="86" t="s">
        <v>92</v>
      </c>
      <c r="C68" s="87" t="s">
        <v>93</v>
      </c>
      <c r="D68" s="87">
        <v>10808</v>
      </c>
      <c r="E68" s="12" t="s">
        <v>491</v>
      </c>
      <c r="F68" s="88"/>
      <c r="G68" s="104">
        <v>2815759.93</v>
      </c>
    </row>
    <row r="69" spans="1:7" ht="14.25">
      <c r="A69" s="85">
        <v>4</v>
      </c>
      <c r="B69" s="86" t="s">
        <v>92</v>
      </c>
      <c r="C69" s="87" t="s">
        <v>93</v>
      </c>
      <c r="D69" s="87">
        <v>10809</v>
      </c>
      <c r="E69" s="12" t="s">
        <v>492</v>
      </c>
      <c r="F69" s="88"/>
      <c r="G69" s="104">
        <v>1893523.55</v>
      </c>
    </row>
    <row r="70" spans="1:7" ht="14.25">
      <c r="A70" s="85">
        <v>4</v>
      </c>
      <c r="B70" s="86" t="s">
        <v>92</v>
      </c>
      <c r="C70" s="87" t="s">
        <v>93</v>
      </c>
      <c r="D70" s="87">
        <v>10810</v>
      </c>
      <c r="E70" s="12" t="s">
        <v>493</v>
      </c>
      <c r="F70" s="88"/>
      <c r="G70" s="104">
        <v>1275150.83</v>
      </c>
    </row>
    <row r="71" spans="1:7" ht="14.25">
      <c r="A71" s="85">
        <v>4</v>
      </c>
      <c r="B71" s="86" t="s">
        <v>92</v>
      </c>
      <c r="C71" s="87" t="s">
        <v>93</v>
      </c>
      <c r="D71" s="87">
        <v>10811</v>
      </c>
      <c r="E71" s="12" t="s">
        <v>494</v>
      </c>
      <c r="F71" s="88"/>
      <c r="G71" s="104">
        <v>1830392.04</v>
      </c>
    </row>
    <row r="72" spans="1:7" ht="14.25">
      <c r="A72" s="85">
        <v>4</v>
      </c>
      <c r="B72" s="86" t="s">
        <v>92</v>
      </c>
      <c r="C72" s="87" t="s">
        <v>93</v>
      </c>
      <c r="D72" s="87">
        <v>10812</v>
      </c>
      <c r="E72" s="12" t="s">
        <v>495</v>
      </c>
      <c r="F72" s="88"/>
      <c r="G72" s="104">
        <v>906555.42</v>
      </c>
    </row>
    <row r="73" spans="1:7" ht="14.25">
      <c r="A73" s="85">
        <v>4</v>
      </c>
      <c r="B73" s="86" t="s">
        <v>92</v>
      </c>
      <c r="C73" s="87" t="s">
        <v>93</v>
      </c>
      <c r="D73" s="87">
        <v>10813</v>
      </c>
      <c r="E73" s="12" t="s">
        <v>496</v>
      </c>
      <c r="F73" s="88"/>
      <c r="G73" s="104">
        <v>1332905.4</v>
      </c>
    </row>
    <row r="74" spans="1:7" ht="14.25">
      <c r="A74" s="85">
        <v>4</v>
      </c>
      <c r="B74" s="86" t="s">
        <v>92</v>
      </c>
      <c r="C74" s="87" t="s">
        <v>93</v>
      </c>
      <c r="D74" s="87">
        <v>10814</v>
      </c>
      <c r="E74" s="12" t="s">
        <v>497</v>
      </c>
      <c r="F74" s="88"/>
      <c r="G74" s="104">
        <v>2645947.6</v>
      </c>
    </row>
    <row r="75" spans="1:7" ht="14.25">
      <c r="A75" s="85">
        <v>4</v>
      </c>
      <c r="B75" s="86" t="s">
        <v>92</v>
      </c>
      <c r="C75" s="87" t="s">
        <v>93</v>
      </c>
      <c r="D75" s="87">
        <v>10815</v>
      </c>
      <c r="E75" s="12" t="s">
        <v>498</v>
      </c>
      <c r="F75" s="88"/>
      <c r="G75" s="104">
        <v>2751134.65</v>
      </c>
    </row>
    <row r="76" spans="1:7" ht="14.25">
      <c r="A76" s="85">
        <v>4</v>
      </c>
      <c r="B76" s="86" t="s">
        <v>92</v>
      </c>
      <c r="C76" s="87" t="s">
        <v>93</v>
      </c>
      <c r="D76" s="87">
        <v>10816</v>
      </c>
      <c r="E76" s="12" t="s">
        <v>499</v>
      </c>
      <c r="F76" s="88"/>
      <c r="G76" s="104">
        <v>1518643.71</v>
      </c>
    </row>
    <row r="77" spans="1:9" ht="14.25">
      <c r="A77" s="85">
        <v>4</v>
      </c>
      <c r="B77" s="86" t="s">
        <v>94</v>
      </c>
      <c r="C77" s="87" t="s">
        <v>95</v>
      </c>
      <c r="D77" s="87">
        <v>10698</v>
      </c>
      <c r="E77" s="12" t="s">
        <v>500</v>
      </c>
      <c r="F77" s="88"/>
      <c r="G77" s="99">
        <v>4485544.7</v>
      </c>
      <c r="I77" s="100">
        <f>SUM(G77:G80)</f>
        <v>12306794.77</v>
      </c>
    </row>
    <row r="78" spans="1:7" ht="14.25">
      <c r="A78" s="85">
        <v>4</v>
      </c>
      <c r="B78" s="86" t="s">
        <v>94</v>
      </c>
      <c r="C78" s="87" t="s">
        <v>95</v>
      </c>
      <c r="D78" s="87">
        <v>10863</v>
      </c>
      <c r="E78" s="12" t="s">
        <v>501</v>
      </c>
      <c r="F78" s="88"/>
      <c r="G78" s="99">
        <v>1689858</v>
      </c>
    </row>
    <row r="79" spans="1:7" ht="14.25">
      <c r="A79" s="85">
        <v>4</v>
      </c>
      <c r="B79" s="86" t="s">
        <v>94</v>
      </c>
      <c r="C79" s="87" t="s">
        <v>95</v>
      </c>
      <c r="D79" s="87">
        <v>10864</v>
      </c>
      <c r="E79" s="12" t="s">
        <v>502</v>
      </c>
      <c r="F79" s="88"/>
      <c r="G79" s="99">
        <v>2202406.37</v>
      </c>
    </row>
    <row r="80" spans="1:7" ht="14.25">
      <c r="A80" s="89">
        <v>4</v>
      </c>
      <c r="B80" s="90" t="s">
        <v>94</v>
      </c>
      <c r="C80" s="91" t="s">
        <v>95</v>
      </c>
      <c r="D80" s="91">
        <v>10865</v>
      </c>
      <c r="E80" s="92" t="s">
        <v>503</v>
      </c>
      <c r="F80" s="93"/>
      <c r="G80" s="99">
        <v>3928985.7</v>
      </c>
    </row>
    <row r="81" spans="1:7" ht="14.25">
      <c r="A81" s="94" t="s">
        <v>504</v>
      </c>
      <c r="B81" s="95"/>
      <c r="C81" s="96"/>
      <c r="D81" s="96"/>
      <c r="E81" s="97"/>
      <c r="F81" s="98">
        <v>205407625.00000003</v>
      </c>
      <c r="G81" s="98">
        <f>SUM(G9:G80)</f>
        <v>205407625.00000003</v>
      </c>
    </row>
  </sheetData>
  <sheetProtection/>
  <mergeCells count="5">
    <mergeCell ref="A7:A8"/>
    <mergeCell ref="B7:B8"/>
    <mergeCell ref="C7:C8"/>
    <mergeCell ref="D7:D8"/>
    <mergeCell ref="E7:E8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tawatchai.r</dc:creator>
  <cp:keywords/>
  <dc:description/>
  <cp:lastModifiedBy>SSJ</cp:lastModifiedBy>
  <dcterms:created xsi:type="dcterms:W3CDTF">2016-07-05T03:06:22Z</dcterms:created>
  <dcterms:modified xsi:type="dcterms:W3CDTF">2016-11-21T08:43:10Z</dcterms:modified>
  <cp:category/>
  <cp:version/>
  <cp:contentType/>
  <cp:contentStatus/>
</cp:coreProperties>
</file>